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60" windowHeight="7815" activeTab="0"/>
  </bookViews>
  <sheets>
    <sheet name="Mitalistit" sheetId="1" r:id="rId1"/>
    <sheet name="Su_J9_Poolit" sheetId="2" r:id="rId2"/>
    <sheet name="Su_T11_Poolit" sheetId="3" r:id="rId3"/>
    <sheet name="Su_T11" sheetId="4" r:id="rId4"/>
    <sheet name="Su_P11_Poolit" sheetId="5" r:id="rId5"/>
    <sheet name="Su_P11" sheetId="6" r:id="rId6"/>
    <sheet name="Su_T13_Poolit" sheetId="7" r:id="rId7"/>
    <sheet name="Su_T13" sheetId="8" r:id="rId8"/>
    <sheet name="Su_P13_Poolit" sheetId="9" r:id="rId9"/>
    <sheet name="Su_P13" sheetId="10" r:id="rId10"/>
    <sheet name="Su_T16" sheetId="11" r:id="rId11"/>
    <sheet name="Su_P16_Poolit" sheetId="12" r:id="rId12"/>
    <sheet name="Su_P16" sheetId="13" r:id="rId13"/>
    <sheet name="Su_Aloittelijat_Poolit" sheetId="14" r:id="rId14"/>
    <sheet name="Su_Aloittelijat" sheetId="15" r:id="rId15"/>
    <sheet name="Su_R1100_Poolit" sheetId="16" r:id="rId16"/>
    <sheet name="Su_R1100" sheetId="17" r:id="rId17"/>
    <sheet name="Su_R1200_Poolit" sheetId="18" r:id="rId18"/>
    <sheet name="Su_R1200" sheetId="19" r:id="rId19"/>
    <sheet name="Su_R1450_Poolit" sheetId="20" r:id="rId20"/>
    <sheet name="Su_R1450" sheetId="21" r:id="rId21"/>
    <sheet name="Su_R1750_Poolit" sheetId="22" r:id="rId22"/>
    <sheet name="Su_R1750" sheetId="23" r:id="rId23"/>
    <sheet name="Su_R2100_Poolit" sheetId="24" r:id="rId24"/>
    <sheet name="Su_R2100" sheetId="25" r:id="rId25"/>
  </sheets>
  <definedNames/>
  <calcPr fullCalcOnLoad="1"/>
</workbook>
</file>

<file path=xl/sharedStrings.xml><?xml version="1.0" encoding="utf-8"?>
<sst xmlns="http://schemas.openxmlformats.org/spreadsheetml/2006/main" count="2425" uniqueCount="236">
  <si>
    <t>Sjövold Alve</t>
  </si>
  <si>
    <t>Ängby</t>
  </si>
  <si>
    <t>Zulfukarova Adelina</t>
  </si>
  <si>
    <t>SC Pinx</t>
  </si>
  <si>
    <t>Holmqvist Tom</t>
  </si>
  <si>
    <t>Jonsson Linus</t>
  </si>
  <si>
    <t>ARF Junior Cup 2013</t>
  </si>
  <si>
    <t>Luokka:</t>
  </si>
  <si>
    <t>Lindemalm Edwin</t>
  </si>
  <si>
    <t>Mejlans Bollförening r.f.</t>
  </si>
  <si>
    <t>Printz Emelie</t>
  </si>
  <si>
    <t>Brinaru Michelle</t>
  </si>
  <si>
    <t>MBF</t>
  </si>
  <si>
    <t>Lohko/Pool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</si>
  <si>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</si>
  <si>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</si>
  <si>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</si>
  <si>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</si>
  <si>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</si>
  <si>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</si>
  <si>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</si>
  <si>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</si>
  <si>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</si>
  <si>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</si>
  <si>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</si>
  <si>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</si>
  <si>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</si>
  <si>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</si>
  <si>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</si>
  <si>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</si>
  <si>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</si>
  <si>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</si>
  <si>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</si>
  <si>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</si>
  <si>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</si>
  <si>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</si>
  <si>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</si>
  <si>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</si>
  <si>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</si>
  <si>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</si>
  <si>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</si>
  <si>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</si>
  <si>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</si>
  <si>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</si>
  <si>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Lukk Delia</t>
  </si>
  <si>
    <t>Ransmyr Kajsa</t>
  </si>
  <si>
    <t>El-Founti Elena</t>
  </si>
  <si>
    <t>Titievskaja Aleksandra</t>
  </si>
  <si>
    <t>MPTS-13</t>
  </si>
  <si>
    <t>Valberg Nathalie</t>
  </si>
  <si>
    <t>Vaara Siri</t>
  </si>
  <si>
    <t>Brinaru Benjamin</t>
  </si>
  <si>
    <t>Lindgren Hugo</t>
  </si>
  <si>
    <t>Wiström Daniel</t>
  </si>
  <si>
    <t>Jokinen Paul</t>
  </si>
  <si>
    <t>PT 75</t>
  </si>
  <si>
    <t>Holmqvist Jens</t>
  </si>
  <si>
    <t>Ericsson Marcos</t>
  </si>
  <si>
    <t>Tikkanen Veeti</t>
  </si>
  <si>
    <t>TTC Boom</t>
  </si>
  <si>
    <t>Eriksson Pihla</t>
  </si>
  <si>
    <t>Lehto Emma</t>
  </si>
  <si>
    <t>Holmberg Daniela</t>
  </si>
  <si>
    <t>Jansons Rolands</t>
  </si>
  <si>
    <t>Åhlander Samuel</t>
  </si>
  <si>
    <t>Wega</t>
  </si>
  <si>
    <t>Fjelkner Aston</t>
  </si>
  <si>
    <t>Lundh Wiktor</t>
  </si>
  <si>
    <t>Rudsberg Kevin</t>
  </si>
  <si>
    <t>Blixt Ville</t>
  </si>
  <si>
    <t>Titievskij Maksim</t>
  </si>
  <si>
    <t>Viklund Jonathan</t>
  </si>
  <si>
    <t>Holmberg Erik</t>
  </si>
  <si>
    <t>Åberg Olle</t>
  </si>
  <si>
    <t>Alberts Benjamin</t>
  </si>
  <si>
    <t>Lindgren Ebbe</t>
  </si>
  <si>
    <t>Lindgren Anders</t>
  </si>
  <si>
    <t>Seppälä Ari</t>
  </si>
  <si>
    <t>Kangas Martti</t>
  </si>
  <si>
    <t>SeSi</t>
  </si>
  <si>
    <t>Ridal Toivo</t>
  </si>
  <si>
    <t>Atlas</t>
  </si>
  <si>
    <t>Nordin Stefan</t>
  </si>
  <si>
    <t>RUS</t>
  </si>
  <si>
    <t>GraPi</t>
  </si>
  <si>
    <t>Jansons Maris</t>
  </si>
  <si>
    <t>Paul Måns</t>
  </si>
  <si>
    <t>PT Espoo</t>
  </si>
  <si>
    <t>Andrey Shubin</t>
  </si>
  <si>
    <t>Lassila Markus</t>
  </si>
  <si>
    <t>Dyroff Alexander</t>
  </si>
  <si>
    <t>Bergkvist Tommy</t>
  </si>
  <si>
    <t>Muchow Arne</t>
  </si>
  <si>
    <t>Koskinen Veikko</t>
  </si>
  <si>
    <t>HaTe</t>
  </si>
  <si>
    <t>Titievskij Alexei</t>
  </si>
  <si>
    <t>Mustonen Aleksi</t>
  </si>
  <si>
    <t>Tip-70</t>
  </si>
  <si>
    <t>Jokinen Janne</t>
  </si>
  <si>
    <t>5</t>
  </si>
  <si>
    <t>Ero</t>
  </si>
  <si>
    <t>1-5 / 3</t>
  </si>
  <si>
    <t>3-5 / 2</t>
  </si>
  <si>
    <t>1-4 / 5</t>
  </si>
  <si>
    <t>2-5 / 4</t>
  </si>
  <si>
    <t>4-5 / 1</t>
  </si>
  <si>
    <t>3-4 / 5</t>
  </si>
  <si>
    <t>T-11</t>
  </si>
  <si>
    <t>Lampen Lili</t>
  </si>
  <si>
    <t>Spinni</t>
  </si>
  <si>
    <t>Nerman Ksenia</t>
  </si>
  <si>
    <t>Nykänen Carolina</t>
  </si>
  <si>
    <t>P-11</t>
  </si>
  <si>
    <t>Filyushkin Danila</t>
  </si>
  <si>
    <t>Siljuk Jegor</t>
  </si>
  <si>
    <t>Trifonov Iakov</t>
  </si>
  <si>
    <t>T-13</t>
  </si>
  <si>
    <t>Pelli Katrin</t>
  </si>
  <si>
    <t>P-13</t>
  </si>
  <si>
    <t>Larkin Stepan</t>
  </si>
  <si>
    <t>P-16</t>
  </si>
  <si>
    <t>Nikkarinen Alesia</t>
  </si>
  <si>
    <t>R-1100</t>
  </si>
  <si>
    <t>Käppi Eerika</t>
  </si>
  <si>
    <t>Hartzell Kai</t>
  </si>
  <si>
    <t>R-1200</t>
  </si>
  <si>
    <t>Käppi Juha</t>
  </si>
  <si>
    <t>Strahlendorf Gerd</t>
  </si>
  <si>
    <t>R-1450</t>
  </si>
  <si>
    <t>Kangas Arto</t>
  </si>
  <si>
    <t>R-1750</t>
  </si>
  <si>
    <t>Moisseev Sergey</t>
  </si>
  <si>
    <t>Moisseev Igor</t>
  </si>
  <si>
    <t>R-2100</t>
  </si>
  <si>
    <t>Järvinen Sami</t>
  </si>
  <si>
    <t>Lundström Annika</t>
  </si>
  <si>
    <t>Kauküla  Kristo</t>
  </si>
  <si>
    <t>Luo Yumo</t>
  </si>
  <si>
    <t>Rtg</t>
  </si>
  <si>
    <t>Luokka</t>
  </si>
  <si>
    <t>RN</t>
  </si>
  <si>
    <t>Nimi</t>
  </si>
  <si>
    <t>Seura</t>
  </si>
  <si>
    <t>Pvm</t>
  </si>
  <si>
    <t>P1 - 1</t>
  </si>
  <si>
    <t>P2 - 1</t>
  </si>
  <si>
    <t>P1 - 2</t>
  </si>
  <si>
    <t>6</t>
  </si>
  <si>
    <t>7</t>
  </si>
  <si>
    <t>8</t>
  </si>
  <si>
    <t>27.10.2013</t>
  </si>
  <si>
    <t>P3 - 2</t>
  </si>
  <si>
    <t>P3 - 1</t>
  </si>
  <si>
    <t>P2 - 2</t>
  </si>
  <si>
    <t>P4 - 1</t>
  </si>
  <si>
    <t>P4 - 2</t>
  </si>
  <si>
    <t>9</t>
  </si>
  <si>
    <t>10</t>
  </si>
  <si>
    <t>11</t>
  </si>
  <si>
    <t>12</t>
  </si>
  <si>
    <t>13</t>
  </si>
  <si>
    <t>14</t>
  </si>
  <si>
    <t>15</t>
  </si>
  <si>
    <t>16</t>
  </si>
  <si>
    <t>P5 - 1</t>
  </si>
  <si>
    <t>P5 - 2</t>
  </si>
  <si>
    <t>J-9</t>
  </si>
  <si>
    <t>Aloittelijat</t>
  </si>
  <si>
    <t>Meinander Juha</t>
  </si>
  <si>
    <t>Mäkelä Jussi</t>
  </si>
  <si>
    <t>Pihkala Arttu</t>
  </si>
  <si>
    <t>Pihkala Kimmo</t>
  </si>
  <si>
    <t>Linnainmaa Jarno</t>
  </si>
  <si>
    <t>Pajunen Daniel</t>
  </si>
  <si>
    <t>PTS-60</t>
  </si>
  <si>
    <t>Tikkanen Pablo</t>
  </si>
  <si>
    <t>Pajunen Jouni</t>
  </si>
  <si>
    <t>11 &amp; 12</t>
  </si>
  <si>
    <t>-0</t>
  </si>
  <si>
    <t>-3,-11,5,4,4</t>
  </si>
  <si>
    <t>10,10,10</t>
  </si>
  <si>
    <t>7,-6,4,7</t>
  </si>
  <si>
    <t>-16,7,3,-9,12</t>
  </si>
  <si>
    <t>9,5,-6,3</t>
  </si>
  <si>
    <t>6,-9,5,7</t>
  </si>
  <si>
    <t>6,6,-15,5</t>
  </si>
  <si>
    <t>7,5,4</t>
  </si>
  <si>
    <t>9,3,5</t>
  </si>
  <si>
    <t>4,8,6</t>
  </si>
  <si>
    <t>3,5,5</t>
  </si>
  <si>
    <t>-6,10,6,4</t>
  </si>
  <si>
    <t>10,-9,7,10</t>
  </si>
  <si>
    <t>1,5,-8,14</t>
  </si>
  <si>
    <t>-5,7,9,-6,8</t>
  </si>
  <si>
    <t>5,2,11</t>
  </si>
  <si>
    <t>3,6,-7,8</t>
  </si>
  <si>
    <t>7,8,6</t>
  </si>
  <si>
    <t>6,8,-10,7</t>
  </si>
  <si>
    <t>-8,3,8,7</t>
  </si>
  <si>
    <t>9,5,-3,-7,9</t>
  </si>
  <si>
    <t>-9,1,12,9</t>
  </si>
  <si>
    <t>-6,-9,5,7,4</t>
  </si>
  <si>
    <t>T-16</t>
  </si>
  <si>
    <t>Eerika Käppi</t>
  </si>
  <si>
    <t>9,-8,11,8</t>
  </si>
  <si>
    <t>8,7,6</t>
  </si>
  <si>
    <t>11,11,8</t>
  </si>
  <si>
    <t>5,10,-6,-3,12</t>
  </si>
  <si>
    <t>4,9,2</t>
  </si>
  <si>
    <t>11,6,4</t>
  </si>
  <si>
    <t>-9,10,7,10</t>
  </si>
  <si>
    <t>5,4,-9,-9,2</t>
  </si>
  <si>
    <t>4,9,5</t>
  </si>
  <si>
    <t>-11,9,5,8</t>
  </si>
  <si>
    <t>2,3,7</t>
  </si>
  <si>
    <t>wo</t>
  </si>
  <si>
    <t>7,2,7</t>
  </si>
  <si>
    <t>5,7,4</t>
  </si>
  <si>
    <t>6,6,5</t>
  </si>
  <si>
    <t>-7,8,8,9</t>
  </si>
  <si>
    <t>8,6,9</t>
  </si>
  <si>
    <t>8,10,3</t>
  </si>
  <si>
    <t>10,6,-9,9</t>
  </si>
  <si>
    <t>8,-6,-6,6,8</t>
  </si>
  <si>
    <t>7,-9,8,-10,4</t>
  </si>
  <si>
    <t>-5,4,4,6</t>
  </si>
  <si>
    <t>8,8,9</t>
  </si>
  <si>
    <t>-8,9,-9,7,9</t>
  </si>
  <si>
    <t>4,2,7</t>
  </si>
  <si>
    <t>6,-9,6,2</t>
  </si>
  <si>
    <t>8,8,-7,-7,9</t>
  </si>
  <si>
    <t>1,-7,2,-9,9</t>
  </si>
  <si>
    <t>-8,5,4,10</t>
  </si>
  <si>
    <t>6,-2,9,4</t>
  </si>
  <si>
    <t>11,6,3</t>
  </si>
  <si>
    <t>5,7,-9,-9,4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</si>
</sst>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name val="Arial"/>
      <family val="2"/>
    </font>
    <font>
      <sz val="10"/>
      <color indexed="8"/>
      <name val="SWISS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Arial"/>
      <family val="2"/>
    </font>
    <font>
      <b/>
      <sz val="12"/>
      <name val="SWISS"/>
      <family val="0"/>
    </font>
    <font>
      <b/>
      <sz val="10"/>
      <color indexed="8"/>
      <name val="SWISS"/>
      <family val="0"/>
    </font>
    <font>
      <sz val="8"/>
      <name val="Arial"/>
      <family val="2"/>
    </font>
    <font>
      <b/>
      <sz val="11"/>
      <color indexed="8"/>
      <name val="SWISS"/>
      <family val="0"/>
    </font>
    <font>
      <sz val="11"/>
      <name val="Arial"/>
      <family val="2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  <font>
      <i/>
      <sz val="10"/>
      <color indexed="8"/>
      <name val="SWISS"/>
      <family val="0"/>
    </font>
    <font>
      <sz val="9"/>
      <name val="SWISS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right"/>
      <protection locked="0"/>
    </xf>
    <xf numFmtId="164" fontId="17" fillId="0" borderId="16" xfId="55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164" fontId="7" fillId="0" borderId="17" xfId="55" applyFont="1" applyBorder="1" applyAlignment="1" applyProtection="1">
      <alignment horizontal="center"/>
      <protection/>
    </xf>
    <xf numFmtId="164" fontId="6" fillId="0" borderId="18" xfId="55" applyFont="1" applyBorder="1" applyAlignment="1" applyProtection="1">
      <alignment horizontal="left" indent="1"/>
      <protection/>
    </xf>
    <xf numFmtId="164" fontId="6" fillId="0" borderId="19" xfId="55" applyFont="1" applyBorder="1" applyAlignment="1" applyProtection="1">
      <alignment/>
      <protection locked="0"/>
    </xf>
    <xf numFmtId="164" fontId="6" fillId="0" borderId="20" xfId="55" applyFont="1" applyBorder="1" applyAlignment="1" applyProtection="1">
      <alignment horizontal="center"/>
      <protection/>
    </xf>
    <xf numFmtId="164" fontId="6" fillId="0" borderId="21" xfId="55" applyFont="1" applyBorder="1" applyAlignment="1" applyProtection="1">
      <alignment horizontal="center"/>
      <protection/>
    </xf>
    <xf numFmtId="164" fontId="18" fillId="0" borderId="22" xfId="55" applyFont="1" applyBorder="1" applyAlignment="1" applyProtection="1">
      <alignment horizontal="left"/>
      <protection/>
    </xf>
    <xf numFmtId="164" fontId="6" fillId="0" borderId="22" xfId="55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18" fillId="0" borderId="26" xfId="55" applyFont="1" applyBorder="1" applyAlignment="1" applyProtection="1">
      <alignment horizontal="center"/>
      <protection/>
    </xf>
    <xf numFmtId="164" fontId="6" fillId="33" borderId="27" xfId="55" applyFont="1" applyFill="1" applyBorder="1" applyAlignment="1" applyProtection="1">
      <alignment horizontal="left" indent="1"/>
      <protection locked="0"/>
    </xf>
    <xf numFmtId="164" fontId="6" fillId="33" borderId="28" xfId="55" applyFont="1" applyFill="1" applyBorder="1" applyAlignment="1" applyProtection="1">
      <alignment horizontal="left"/>
      <protection locked="0"/>
    </xf>
    <xf numFmtId="164" fontId="19" fillId="34" borderId="29" xfId="55" applyFont="1" applyFill="1" applyBorder="1" applyAlignment="1" applyProtection="1">
      <alignment horizontal="center"/>
      <protection/>
    </xf>
    <xf numFmtId="164" fontId="19" fillId="34" borderId="28" xfId="55" applyFont="1" applyFill="1" applyBorder="1" applyAlignment="1" applyProtection="1">
      <alignment horizontal="center"/>
      <protection/>
    </xf>
    <xf numFmtId="164" fontId="19" fillId="0" borderId="29" xfId="55" applyFont="1" applyBorder="1" applyProtection="1">
      <alignment/>
      <protection/>
    </xf>
    <xf numFmtId="164" fontId="19" fillId="0" borderId="28" xfId="55" applyFont="1" applyBorder="1" applyProtection="1">
      <alignment/>
      <protection/>
    </xf>
    <xf numFmtId="164" fontId="20" fillId="0" borderId="30" xfId="55" applyFont="1" applyBorder="1" applyAlignment="1" applyProtection="1">
      <alignment horizontal="center"/>
      <protection/>
    </xf>
    <xf numFmtId="164" fontId="20" fillId="0" borderId="31" xfId="55" applyFont="1" applyBorder="1" applyAlignment="1" applyProtection="1">
      <alignment horizontal="center"/>
      <protection/>
    </xf>
    <xf numFmtId="164" fontId="19" fillId="0" borderId="32" xfId="55" applyFont="1" applyBorder="1" applyAlignment="1" applyProtection="1">
      <alignment horizontal="right"/>
      <protection/>
    </xf>
    <xf numFmtId="164" fontId="19" fillId="0" borderId="33" xfId="55" applyFont="1" applyBorder="1" applyAlignment="1" applyProtection="1">
      <alignment horizontal="center"/>
      <protection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6" borderId="25" xfId="0" applyFont="1" applyFill="1" applyBorder="1" applyAlignment="1">
      <alignment horizontal="center"/>
    </xf>
    <xf numFmtId="164" fontId="18" fillId="0" borderId="36" xfId="55" applyFont="1" applyBorder="1" applyAlignment="1" applyProtection="1">
      <alignment horizontal="center"/>
      <protection/>
    </xf>
    <xf numFmtId="164" fontId="6" fillId="33" borderId="37" xfId="55" applyFont="1" applyFill="1" applyBorder="1" applyAlignment="1" applyProtection="1">
      <alignment horizontal="left"/>
      <protection locked="0"/>
    </xf>
    <xf numFmtId="164" fontId="19" fillId="0" borderId="38" xfId="55" applyFont="1" applyBorder="1" applyProtection="1">
      <alignment/>
      <protection/>
    </xf>
    <xf numFmtId="164" fontId="19" fillId="0" borderId="37" xfId="55" applyFont="1" applyBorder="1" applyProtection="1">
      <alignment/>
      <protection/>
    </xf>
    <xf numFmtId="164" fontId="19" fillId="34" borderId="38" xfId="55" applyFont="1" applyFill="1" applyBorder="1" applyAlignment="1" applyProtection="1">
      <alignment horizontal="center"/>
      <protection/>
    </xf>
    <xf numFmtId="164" fontId="19" fillId="34" borderId="37" xfId="55" applyFont="1" applyFill="1" applyBorder="1" applyAlignment="1" applyProtection="1">
      <alignment horizontal="center"/>
      <protection/>
    </xf>
    <xf numFmtId="164" fontId="18" fillId="0" borderId="39" xfId="55" applyFont="1" applyBorder="1" applyAlignment="1" applyProtection="1">
      <alignment horizontal="center"/>
      <protection/>
    </xf>
    <xf numFmtId="164" fontId="6" fillId="33" borderId="40" xfId="55" applyFont="1" applyFill="1" applyBorder="1" applyAlignment="1" applyProtection="1">
      <alignment horizontal="left" indent="1"/>
      <protection locked="0"/>
    </xf>
    <xf numFmtId="164" fontId="6" fillId="33" borderId="41" xfId="55" applyFont="1" applyFill="1" applyBorder="1" applyAlignment="1" applyProtection="1">
      <alignment horizontal="left"/>
      <protection locked="0"/>
    </xf>
    <xf numFmtId="164" fontId="19" fillId="0" borderId="42" xfId="55" applyFont="1" applyBorder="1" applyProtection="1">
      <alignment/>
      <protection/>
    </xf>
    <xf numFmtId="164" fontId="19" fillId="0" borderId="41" xfId="55" applyFont="1" applyBorder="1" applyProtection="1">
      <alignment/>
      <protection/>
    </xf>
    <xf numFmtId="164" fontId="19" fillId="34" borderId="42" xfId="55" applyFont="1" applyFill="1" applyBorder="1" applyAlignment="1" applyProtection="1">
      <alignment horizontal="center"/>
      <protection/>
    </xf>
    <xf numFmtId="164" fontId="19" fillId="34" borderId="41" xfId="55" applyFont="1" applyFill="1" applyBorder="1" applyAlignment="1" applyProtection="1">
      <alignment horizontal="center"/>
      <protection/>
    </xf>
    <xf numFmtId="164" fontId="20" fillId="0" borderId="43" xfId="55" applyFont="1" applyBorder="1" applyAlignment="1" applyProtection="1">
      <alignment horizontal="center"/>
      <protection/>
    </xf>
    <xf numFmtId="164" fontId="20" fillId="0" borderId="44" xfId="55" applyFont="1" applyBorder="1" applyAlignment="1" applyProtection="1">
      <alignment horizontal="center"/>
      <protection/>
    </xf>
    <xf numFmtId="164" fontId="19" fillId="0" borderId="45" xfId="55" applyFont="1" applyBorder="1" applyAlignment="1" applyProtection="1">
      <alignment horizontal="right"/>
      <protection/>
    </xf>
    <xf numFmtId="164" fontId="19" fillId="0" borderId="46" xfId="55" applyFont="1" applyBorder="1" applyAlignment="1" applyProtection="1">
      <alignment horizontal="center"/>
      <protection/>
    </xf>
    <xf numFmtId="164" fontId="18" fillId="0" borderId="47" xfId="55" applyFont="1" applyBorder="1" applyAlignment="1" applyProtection="1">
      <alignment horizontal="center"/>
      <protection/>
    </xf>
    <xf numFmtId="164" fontId="22" fillId="0" borderId="27" xfId="55" applyFont="1" applyBorder="1" applyProtection="1">
      <alignment/>
      <protection/>
    </xf>
    <xf numFmtId="164" fontId="7" fillId="0" borderId="27" xfId="55" applyFont="1" applyBorder="1" applyProtection="1">
      <alignment/>
      <protection/>
    </xf>
    <xf numFmtId="164" fontId="3" fillId="0" borderId="27" xfId="55" applyBorder="1">
      <alignment/>
      <protection/>
    </xf>
    <xf numFmtId="164" fontId="3" fillId="0" borderId="48" xfId="55" applyBorder="1">
      <alignment/>
      <protection/>
    </xf>
    <xf numFmtId="0" fontId="5" fillId="0" borderId="49" xfId="0" applyFont="1" applyBorder="1" applyAlignment="1">
      <alignment/>
    </xf>
    <xf numFmtId="0" fontId="12" fillId="37" borderId="0" xfId="0" applyFont="1" applyFill="1" applyAlignment="1">
      <alignment/>
    </xf>
    <xf numFmtId="0" fontId="12" fillId="37" borderId="25" xfId="0" applyFont="1" applyFill="1" applyBorder="1" applyAlignment="1">
      <alignment horizontal="center"/>
    </xf>
    <xf numFmtId="164" fontId="18" fillId="0" borderId="50" xfId="55" applyFont="1" applyBorder="1" applyAlignment="1" applyProtection="1">
      <alignment horizontal="center"/>
      <protection/>
    </xf>
    <xf numFmtId="164" fontId="23" fillId="0" borderId="51" xfId="55" applyFont="1" applyBorder="1" applyAlignment="1" applyProtection="1">
      <alignment horizontal="center"/>
      <protection/>
    </xf>
    <xf numFmtId="164" fontId="7" fillId="0" borderId="52" xfId="55" applyFont="1" applyBorder="1" applyProtection="1">
      <alignment/>
      <protection/>
    </xf>
    <xf numFmtId="164" fontId="7" fillId="0" borderId="53" xfId="55" applyFont="1" applyBorder="1" applyProtection="1">
      <alignment/>
      <protection/>
    </xf>
    <xf numFmtId="164" fontId="3" fillId="0" borderId="54" xfId="55" applyBorder="1">
      <alignment/>
      <protection/>
    </xf>
    <xf numFmtId="0" fontId="12" fillId="0" borderId="55" xfId="0" applyFont="1" applyBorder="1" applyAlignment="1">
      <alignment/>
    </xf>
    <xf numFmtId="0" fontId="12" fillId="0" borderId="25" xfId="0" applyFont="1" applyBorder="1" applyAlignment="1">
      <alignment horizontal="center"/>
    </xf>
    <xf numFmtId="164" fontId="18" fillId="0" borderId="47" xfId="55" applyFont="1" applyBorder="1" applyAlignment="1" applyProtection="1" quotePrefix="1">
      <alignment horizontal="center"/>
      <protection/>
    </xf>
    <xf numFmtId="164" fontId="6" fillId="0" borderId="56" xfId="55" applyFont="1" applyBorder="1" applyAlignment="1" applyProtection="1">
      <alignment horizontal="left" indent="1"/>
      <protection/>
    </xf>
    <xf numFmtId="164" fontId="6" fillId="0" borderId="57" xfId="55" applyFont="1" applyBorder="1" applyProtection="1">
      <alignment/>
      <protection/>
    </xf>
    <xf numFmtId="164" fontId="7" fillId="0" borderId="58" xfId="55" applyFont="1" applyBorder="1" applyProtection="1">
      <alignment/>
      <protection/>
    </xf>
    <xf numFmtId="164" fontId="8" fillId="0" borderId="30" xfId="55" applyFont="1" applyBorder="1" applyAlignment="1" applyProtection="1">
      <alignment horizontal="right"/>
      <protection/>
    </xf>
    <xf numFmtId="0" fontId="9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/>
    </xf>
    <xf numFmtId="0" fontId="4" fillId="0" borderId="25" xfId="0" applyFont="1" applyBorder="1" applyAlignment="1">
      <alignment/>
    </xf>
    <xf numFmtId="0" fontId="4" fillId="36" borderId="25" xfId="0" applyFont="1" applyFill="1" applyBorder="1" applyAlignment="1">
      <alignment horizontal="center"/>
    </xf>
    <xf numFmtId="0" fontId="12" fillId="37" borderId="61" xfId="0" applyFont="1" applyFill="1" applyBorder="1" applyAlignment="1">
      <alignment/>
    </xf>
    <xf numFmtId="0" fontId="12" fillId="0" borderId="62" xfId="0" applyFont="1" applyBorder="1" applyAlignment="1">
      <alignment/>
    </xf>
    <xf numFmtId="164" fontId="6" fillId="0" borderId="27" xfId="55" applyFont="1" applyBorder="1" applyProtection="1">
      <alignment/>
      <protection/>
    </xf>
    <xf numFmtId="164" fontId="7" fillId="0" borderId="63" xfId="55" applyFont="1" applyBorder="1" applyProtection="1">
      <alignment/>
      <protection/>
    </xf>
    <xf numFmtId="0" fontId="0" fillId="0" borderId="49" xfId="0" applyBorder="1" applyAlignment="1">
      <alignment/>
    </xf>
    <xf numFmtId="0" fontId="0" fillId="0" borderId="64" xfId="0" applyBorder="1" applyAlignment="1">
      <alignment/>
    </xf>
    <xf numFmtId="0" fontId="12" fillId="37" borderId="65" xfId="0" applyFont="1" applyFill="1" applyBorder="1" applyAlignment="1">
      <alignment/>
    </xf>
    <xf numFmtId="0" fontId="12" fillId="0" borderId="66" xfId="0" applyFont="1" applyBorder="1" applyAlignment="1">
      <alignment/>
    </xf>
    <xf numFmtId="164" fontId="6" fillId="0" borderId="51" xfId="55" applyFont="1" applyBorder="1" applyAlignment="1" applyProtection="1">
      <alignment horizontal="left" indent="1"/>
      <protection/>
    </xf>
    <xf numFmtId="164" fontId="6" fillId="0" borderId="52" xfId="55" applyFont="1" applyBorder="1" applyProtection="1">
      <alignment/>
      <protection/>
    </xf>
    <xf numFmtId="164" fontId="18" fillId="0" borderId="67" xfId="55" applyFont="1" applyBorder="1" applyAlignment="1" applyProtection="1" quotePrefix="1">
      <alignment horizontal="center"/>
      <protection/>
    </xf>
    <xf numFmtId="164" fontId="6" fillId="0" borderId="68" xfId="55" applyFont="1" applyBorder="1" applyAlignment="1" applyProtection="1">
      <alignment horizontal="left" indent="1"/>
      <protection/>
    </xf>
    <xf numFmtId="164" fontId="6" fillId="0" borderId="69" xfId="55" applyFont="1" applyBorder="1" applyProtection="1">
      <alignment/>
      <protection/>
    </xf>
    <xf numFmtId="164" fontId="7" fillId="0" borderId="15" xfId="55" applyFont="1" applyBorder="1" applyProtection="1">
      <alignment/>
      <protection/>
    </xf>
    <xf numFmtId="164" fontId="7" fillId="0" borderId="70" xfId="55" applyFont="1" applyBorder="1" applyProtection="1">
      <alignment/>
      <protection/>
    </xf>
    <xf numFmtId="164" fontId="8" fillId="0" borderId="71" xfId="55" applyFont="1" applyBorder="1" applyAlignment="1" applyProtection="1">
      <alignment horizontal="right"/>
      <protection/>
    </xf>
    <xf numFmtId="0" fontId="9" fillId="0" borderId="72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73" xfId="0" applyBorder="1" applyAlignment="1">
      <alignment/>
    </xf>
    <xf numFmtId="0" fontId="12" fillId="37" borderId="74" xfId="0" applyFont="1" applyFill="1" applyBorder="1" applyAlignment="1">
      <alignment/>
    </xf>
    <xf numFmtId="0" fontId="12" fillId="0" borderId="75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2" fillId="0" borderId="25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18" fillId="0" borderId="26" xfId="0" applyFont="1" applyBorder="1" applyAlignment="1" applyProtection="1">
      <alignment horizontal="center"/>
      <protection/>
    </xf>
    <xf numFmtId="0" fontId="2" fillId="33" borderId="31" xfId="0" applyFont="1" applyFill="1" applyBorder="1" applyAlignment="1">
      <alignment horizontal="left" indent="1"/>
    </xf>
    <xf numFmtId="0" fontId="2" fillId="33" borderId="28" xfId="0" applyFont="1" applyFill="1" applyBorder="1" applyAlignment="1">
      <alignment/>
    </xf>
    <xf numFmtId="0" fontId="19" fillId="34" borderId="29" xfId="0" applyFont="1" applyFill="1" applyBorder="1" applyAlignment="1" applyProtection="1">
      <alignment horizontal="center"/>
      <protection/>
    </xf>
    <xf numFmtId="0" fontId="19" fillId="34" borderId="28" xfId="0" applyFont="1" applyFill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 applyProtection="1">
      <alignment horizontal="center"/>
      <protection/>
    </xf>
    <xf numFmtId="0" fontId="19" fillId="0" borderId="77" xfId="0" applyFont="1" applyBorder="1" applyAlignment="1" applyProtection="1">
      <alignment horizontal="center"/>
      <protection/>
    </xf>
    <xf numFmtId="0" fontId="19" fillId="0" borderId="28" xfId="0" applyFont="1" applyBorder="1" applyAlignment="1" applyProtection="1">
      <alignment horizontal="center"/>
      <protection/>
    </xf>
    <xf numFmtId="164" fontId="12" fillId="35" borderId="78" xfId="0" applyNumberFormat="1" applyFont="1" applyFill="1" applyBorder="1" applyAlignment="1">
      <alignment/>
    </xf>
    <xf numFmtId="164" fontId="12" fillId="35" borderId="35" xfId="0" applyNumberFormat="1" applyFont="1" applyFill="1" applyBorder="1" applyAlignment="1">
      <alignment/>
    </xf>
    <xf numFmtId="0" fontId="18" fillId="0" borderId="36" xfId="0" applyFont="1" applyBorder="1" applyAlignment="1" applyProtection="1">
      <alignment horizontal="center"/>
      <protection/>
    </xf>
    <xf numFmtId="164" fontId="19" fillId="0" borderId="29" xfId="0" applyNumberFormat="1" applyFont="1" applyBorder="1" applyAlignment="1" applyProtection="1">
      <alignment horizontal="center"/>
      <protection/>
    </xf>
    <xf numFmtId="0" fontId="19" fillId="0" borderId="37" xfId="0" applyFont="1" applyBorder="1" applyAlignment="1" applyProtection="1">
      <alignment horizontal="center"/>
      <protection/>
    </xf>
    <xf numFmtId="0" fontId="19" fillId="34" borderId="38" xfId="0" applyFont="1" applyFill="1" applyBorder="1" applyAlignment="1" applyProtection="1">
      <alignment horizontal="center"/>
      <protection/>
    </xf>
    <xf numFmtId="0" fontId="19" fillId="34" borderId="37" xfId="0" applyFont="1" applyFill="1" applyBorder="1" applyAlignment="1" applyProtection="1">
      <alignment horizontal="center"/>
      <protection/>
    </xf>
    <xf numFmtId="0" fontId="19" fillId="0" borderId="38" xfId="0" applyFont="1" applyBorder="1" applyAlignment="1" applyProtection="1">
      <alignment horizontal="center"/>
      <protection/>
    </xf>
    <xf numFmtId="164" fontId="19" fillId="0" borderId="37" xfId="0" applyNumberFormat="1" applyFont="1" applyBorder="1" applyAlignment="1" applyProtection="1">
      <alignment horizontal="center"/>
      <protection/>
    </xf>
    <xf numFmtId="164" fontId="19" fillId="0" borderId="38" xfId="0" applyNumberFormat="1" applyFont="1" applyBorder="1" applyAlignment="1" applyProtection="1">
      <alignment horizontal="center"/>
      <protection/>
    </xf>
    <xf numFmtId="0" fontId="18" fillId="0" borderId="39" xfId="0" applyFont="1" applyBorder="1" applyAlignment="1" applyProtection="1">
      <alignment horizontal="center"/>
      <protection/>
    </xf>
    <xf numFmtId="0" fontId="2" fillId="33" borderId="44" xfId="0" applyFont="1" applyFill="1" applyBorder="1" applyAlignment="1">
      <alignment horizontal="left" indent="1"/>
    </xf>
    <xf numFmtId="0" fontId="2" fillId="33" borderId="79" xfId="0" applyFont="1" applyFill="1" applyBorder="1" applyAlignment="1">
      <alignment/>
    </xf>
    <xf numFmtId="164" fontId="19" fillId="0" borderId="80" xfId="0" applyNumberFormat="1" applyFont="1" applyBorder="1" applyAlignment="1" applyProtection="1">
      <alignment horizontal="center"/>
      <protection/>
    </xf>
    <xf numFmtId="0" fontId="19" fillId="0" borderId="79" xfId="0" applyFont="1" applyBorder="1" applyAlignment="1" applyProtection="1">
      <alignment horizontal="center"/>
      <protection/>
    </xf>
    <xf numFmtId="0" fontId="19" fillId="34" borderId="80" xfId="0" applyFont="1" applyFill="1" applyBorder="1" applyAlignment="1" applyProtection="1">
      <alignment horizontal="center"/>
      <protection/>
    </xf>
    <xf numFmtId="0" fontId="19" fillId="34" borderId="79" xfId="0" applyFont="1" applyFill="1" applyBorder="1" applyAlignment="1" applyProtection="1">
      <alignment horizontal="center"/>
      <protection/>
    </xf>
    <xf numFmtId="0" fontId="19" fillId="0" borderId="81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2" fillId="0" borderId="47" xfId="0" applyFont="1" applyBorder="1" applyAlignment="1">
      <alignment/>
    </xf>
    <xf numFmtId="0" fontId="2" fillId="0" borderId="82" xfId="0" applyFont="1" applyBorder="1" applyAlignment="1">
      <alignment/>
    </xf>
    <xf numFmtId="0" fontId="12" fillId="37" borderId="0" xfId="0" applyFont="1" applyFill="1" applyBorder="1" applyAlignment="1">
      <alignment/>
    </xf>
    <xf numFmtId="0" fontId="7" fillId="0" borderId="83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0" fillId="0" borderId="47" xfId="0" applyBorder="1" applyAlignment="1">
      <alignment/>
    </xf>
    <xf numFmtId="0" fontId="12" fillId="0" borderId="85" xfId="0" applyFont="1" applyBorder="1" applyAlignment="1">
      <alignment horizontal="center"/>
    </xf>
    <xf numFmtId="0" fontId="18" fillId="0" borderId="47" xfId="0" applyFont="1" applyBorder="1" applyAlignment="1" applyProtection="1" quotePrefix="1">
      <alignment horizontal="center"/>
      <protection/>
    </xf>
    <xf numFmtId="164" fontId="6" fillId="0" borderId="86" xfId="55" applyFont="1" applyBorder="1" applyAlignment="1" applyProtection="1">
      <alignment horizontal="left" indent="1"/>
      <protection/>
    </xf>
    <xf numFmtId="0" fontId="23" fillId="0" borderId="27" xfId="0" applyFont="1" applyBorder="1" applyAlignment="1" applyProtection="1">
      <alignment/>
      <protection/>
    </xf>
    <xf numFmtId="0" fontId="23" fillId="0" borderId="58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/>
      <protection/>
    </xf>
    <xf numFmtId="164" fontId="9" fillId="0" borderId="59" xfId="0" applyNumberFormat="1" applyFont="1" applyBorder="1" applyAlignment="1">
      <alignment horizontal="center"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12" fillId="0" borderId="89" xfId="0" applyFont="1" applyFill="1" applyBorder="1" applyAlignment="1">
      <alignment/>
    </xf>
    <xf numFmtId="0" fontId="23" fillId="0" borderId="63" xfId="0" applyFont="1" applyBorder="1" applyAlignment="1" applyProtection="1">
      <alignment/>
      <protection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12" fillId="0" borderId="92" xfId="0" applyFont="1" applyFill="1" applyBorder="1" applyAlignment="1">
      <alignment/>
    </xf>
    <xf numFmtId="164" fontId="6" fillId="0" borderId="93" xfId="55" applyFont="1" applyBorder="1" applyAlignment="1" applyProtection="1">
      <alignment horizontal="left" indent="1"/>
      <protection/>
    </xf>
    <xf numFmtId="164" fontId="6" fillId="0" borderId="94" xfId="55" applyFont="1" applyBorder="1" applyProtection="1">
      <alignment/>
      <protection/>
    </xf>
    <xf numFmtId="0" fontId="23" fillId="0" borderId="94" xfId="0" applyFont="1" applyBorder="1" applyAlignment="1" applyProtection="1">
      <alignment/>
      <protection/>
    </xf>
    <xf numFmtId="0" fontId="23" fillId="0" borderId="95" xfId="0" applyFont="1" applyBorder="1" applyAlignment="1" applyProtection="1">
      <alignment/>
      <protection/>
    </xf>
    <xf numFmtId="0" fontId="18" fillId="0" borderId="67" xfId="0" applyFont="1" applyBorder="1" applyAlignment="1" applyProtection="1" quotePrefix="1">
      <alignment horizontal="center"/>
      <protection/>
    </xf>
    <xf numFmtId="0" fontId="23" fillId="0" borderId="69" xfId="0" applyFont="1" applyBorder="1" applyAlignment="1" applyProtection="1">
      <alignment/>
      <protection/>
    </xf>
    <xf numFmtId="0" fontId="23" fillId="0" borderId="70" xfId="0" applyFont="1" applyBorder="1" applyAlignment="1" applyProtection="1">
      <alignment/>
      <protection/>
    </xf>
    <xf numFmtId="0" fontId="8" fillId="0" borderId="71" xfId="0" applyFont="1" applyBorder="1" applyAlignment="1" applyProtection="1">
      <alignment horizontal="center"/>
      <protection/>
    </xf>
    <xf numFmtId="164" fontId="9" fillId="0" borderId="72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12" fillId="0" borderId="98" xfId="0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164" fontId="18" fillId="0" borderId="0" xfId="55" applyFont="1" applyBorder="1" applyAlignment="1" applyProtection="1">
      <alignment horizontal="center"/>
      <protection/>
    </xf>
    <xf numFmtId="164" fontId="18" fillId="0" borderId="84" xfId="55" applyFont="1" applyBorder="1" applyAlignment="1" applyProtection="1">
      <alignment horizontal="center"/>
      <protection/>
    </xf>
    <xf numFmtId="164" fontId="18" fillId="0" borderId="0" xfId="55" applyFont="1" applyBorder="1" applyAlignment="1" applyProtection="1" quotePrefix="1">
      <alignment horizontal="center"/>
      <protection/>
    </xf>
    <xf numFmtId="164" fontId="18" fillId="0" borderId="69" xfId="55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18" fillId="0" borderId="69" xfId="0" applyFont="1" applyBorder="1" applyAlignment="1" applyProtection="1" quotePrefix="1">
      <alignment horizontal="center"/>
      <protection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49" fontId="14" fillId="0" borderId="99" xfId="56" applyNumberFormat="1" applyFont="1" applyFill="1" applyBorder="1" applyAlignment="1" applyProtection="1">
      <alignment horizontal="left"/>
      <protection/>
    </xf>
    <xf numFmtId="49" fontId="14" fillId="0" borderId="100" xfId="56" applyNumberFormat="1" applyFont="1" applyFill="1" applyBorder="1" applyAlignment="1" applyProtection="1">
      <alignment horizontal="right"/>
      <protection/>
    </xf>
    <xf numFmtId="49" fontId="2" fillId="0" borderId="101" xfId="57" applyNumberFormat="1" applyFont="1" applyFill="1" applyBorder="1" applyAlignment="1" applyProtection="1">
      <alignment horizontal="left"/>
      <protection/>
    </xf>
    <xf numFmtId="49" fontId="2" fillId="0" borderId="102" xfId="57" applyNumberFormat="1" applyFont="1" applyFill="1" applyBorder="1" applyAlignment="1" applyProtection="1">
      <alignment horizontal="left"/>
      <protection/>
    </xf>
    <xf numFmtId="49" fontId="2" fillId="0" borderId="103" xfId="57" applyNumberFormat="1" applyFont="1" applyFill="1" applyBorder="1" applyAlignment="1" applyProtection="1">
      <alignment horizontal="left"/>
      <protection/>
    </xf>
    <xf numFmtId="49" fontId="14" fillId="0" borderId="104" xfId="56" applyNumberFormat="1" applyFont="1" applyFill="1" applyBorder="1" applyAlignment="1" applyProtection="1">
      <alignment horizontal="left"/>
      <protection/>
    </xf>
    <xf numFmtId="49" fontId="14" fillId="0" borderId="105" xfId="56" applyNumberFormat="1" applyFont="1" applyFill="1" applyBorder="1" applyAlignment="1" applyProtection="1">
      <alignment horizontal="right"/>
      <protection/>
    </xf>
    <xf numFmtId="49" fontId="2" fillId="37" borderId="106" xfId="57" applyNumberFormat="1" applyFont="1" applyFill="1" applyBorder="1" applyAlignment="1" applyProtection="1">
      <alignment horizontal="left"/>
      <protection/>
    </xf>
    <xf numFmtId="0" fontId="26" fillId="37" borderId="107" xfId="57" applyNumberFormat="1" applyFont="1" applyFill="1" applyBorder="1" applyAlignment="1" applyProtection="1">
      <alignment horizontal="left"/>
      <protection/>
    </xf>
    <xf numFmtId="0" fontId="26" fillId="37" borderId="108" xfId="57" applyNumberFormat="1" applyFont="1" applyFill="1" applyBorder="1" applyAlignment="1" applyProtection="1">
      <alignment horizontal="left"/>
      <protection/>
    </xf>
    <xf numFmtId="20" fontId="0" fillId="0" borderId="109" xfId="0" applyNumberFormat="1" applyBorder="1" applyAlignment="1">
      <alignment horizontal="center"/>
    </xf>
    <xf numFmtId="0" fontId="2" fillId="37" borderId="107" xfId="57" applyNumberFormat="1" applyFont="1" applyFill="1" applyBorder="1" applyAlignment="1" applyProtection="1">
      <alignment horizontal="left"/>
      <protection/>
    </xf>
    <xf numFmtId="0" fontId="2" fillId="37" borderId="108" xfId="57" applyNumberFormat="1" applyFont="1" applyFill="1" applyBorder="1" applyAlignment="1" applyProtection="1">
      <alignment horizontal="left"/>
      <protection/>
    </xf>
    <xf numFmtId="49" fontId="0" fillId="0" borderId="110" xfId="0" applyNumberFormat="1" applyBorder="1" applyAlignment="1">
      <alignment horizontal="center"/>
    </xf>
    <xf numFmtId="49" fontId="2" fillId="0" borderId="106" xfId="57" applyNumberFormat="1" applyFont="1" applyFill="1" applyBorder="1" applyAlignment="1" applyProtection="1">
      <alignment horizontal="left"/>
      <protection/>
    </xf>
    <xf numFmtId="0" fontId="2" fillId="0" borderId="107" xfId="57" applyNumberFormat="1" applyFont="1" applyFill="1" applyBorder="1" applyAlignment="1" applyProtection="1">
      <alignment horizontal="left"/>
      <protection/>
    </xf>
    <xf numFmtId="0" fontId="2" fillId="0" borderId="108" xfId="57" applyNumberFormat="1" applyFont="1" applyFill="1" applyBorder="1" applyAlignment="1" applyProtection="1">
      <alignment horizontal="left"/>
      <protection/>
    </xf>
    <xf numFmtId="49" fontId="0" fillId="0" borderId="111" xfId="0" applyNumberFormat="1" applyBorder="1" applyAlignment="1">
      <alignment horizontal="center"/>
    </xf>
    <xf numFmtId="0" fontId="0" fillId="0" borderId="82" xfId="0" applyBorder="1" applyAlignment="1">
      <alignment/>
    </xf>
    <xf numFmtId="0" fontId="26" fillId="0" borderId="107" xfId="57" applyNumberFormat="1" applyFont="1" applyFill="1" applyBorder="1" applyAlignment="1" applyProtection="1">
      <alignment horizontal="left"/>
      <protection/>
    </xf>
    <xf numFmtId="0" fontId="26" fillId="0" borderId="108" xfId="57" applyNumberFormat="1" applyFont="1" applyFill="1" applyBorder="1" applyAlignment="1" applyProtection="1">
      <alignment horizontal="left"/>
      <protection/>
    </xf>
    <xf numFmtId="20" fontId="0" fillId="0" borderId="112" xfId="0" applyNumberFormat="1" applyBorder="1" applyAlignment="1">
      <alignment horizontal="center"/>
    </xf>
    <xf numFmtId="49" fontId="2" fillId="0" borderId="113" xfId="57" applyNumberFormat="1" applyFont="1" applyFill="1" applyBorder="1" applyAlignment="1" applyProtection="1">
      <alignment horizontal="left"/>
      <protection/>
    </xf>
    <xf numFmtId="0" fontId="26" fillId="0" borderId="114" xfId="57" applyNumberFormat="1" applyFont="1" applyFill="1" applyBorder="1" applyAlignment="1" applyProtection="1">
      <alignment horizontal="left"/>
      <protection/>
    </xf>
    <xf numFmtId="0" fontId="26" fillId="0" borderId="115" xfId="57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114" xfId="57" applyNumberFormat="1" applyFont="1" applyFill="1" applyBorder="1" applyAlignment="1" applyProtection="1">
      <alignment horizontal="left"/>
      <protection/>
    </xf>
    <xf numFmtId="0" fontId="2" fillId="0" borderId="115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38" borderId="0" xfId="0" applyFill="1" applyAlignment="1">
      <alignment/>
    </xf>
    <xf numFmtId="0" fontId="57" fillId="38" borderId="0" xfId="0" applyFont="1" applyFill="1" applyAlignment="1">
      <alignment/>
    </xf>
    <xf numFmtId="0" fontId="0" fillId="0" borderId="15" xfId="0" applyBorder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16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 locked="0"/>
    </xf>
    <xf numFmtId="0" fontId="14" fillId="0" borderId="11" xfId="0" applyFont="1" applyBorder="1" applyAlignment="1">
      <alignment/>
    </xf>
    <xf numFmtId="0" fontId="14" fillId="0" borderId="117" xfId="0" applyFont="1" applyBorder="1" applyAlignment="1">
      <alignment/>
    </xf>
    <xf numFmtId="164" fontId="2" fillId="0" borderId="118" xfId="55" applyFont="1" applyFill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20" xfId="0" applyBorder="1" applyAlignment="1">
      <alignment horizontal="center"/>
    </xf>
    <xf numFmtId="165" fontId="15" fillId="0" borderId="121" xfId="55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165" fontId="16" fillId="0" borderId="15" xfId="0" applyNumberFormat="1" applyFont="1" applyBorder="1" applyAlignment="1">
      <alignment horizontal="left"/>
    </xf>
    <xf numFmtId="165" fontId="16" fillId="0" borderId="122" xfId="0" applyNumberFormat="1" applyFont="1" applyBorder="1" applyAlignment="1">
      <alignment horizontal="left"/>
    </xf>
    <xf numFmtId="20" fontId="9" fillId="0" borderId="15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23" xfId="0" applyFont="1" applyBorder="1" applyAlignment="1">
      <alignment horizontal="left"/>
    </xf>
    <xf numFmtId="164" fontId="17" fillId="0" borderId="16" xfId="55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24" xfId="0" applyFont="1" applyBorder="1" applyAlignment="1">
      <alignment horizontal="center"/>
    </xf>
    <xf numFmtId="0" fontId="6" fillId="0" borderId="116" xfId="0" applyFont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6" fillId="0" borderId="31" xfId="0" applyFont="1" applyBorder="1" applyAlignment="1" applyProtection="1">
      <alignment horizontal="center"/>
      <protection/>
    </xf>
    <xf numFmtId="0" fontId="6" fillId="0" borderId="126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 quotePrefix="1">
      <alignment horizontal="center"/>
      <protection/>
    </xf>
    <xf numFmtId="164" fontId="19" fillId="33" borderId="86" xfId="55" applyFont="1" applyFill="1" applyBorder="1" applyAlignment="1" applyProtection="1">
      <alignment horizontal="center"/>
      <protection locked="0"/>
    </xf>
    <xf numFmtId="164" fontId="25" fillId="0" borderId="127" xfId="55" applyFont="1" applyBorder="1" applyAlignment="1" applyProtection="1">
      <alignment horizontal="center"/>
      <protection locked="0"/>
    </xf>
    <xf numFmtId="164" fontId="19" fillId="33" borderId="86" xfId="55" applyFont="1" applyFill="1" applyBorder="1" applyAlignment="1" applyProtection="1" quotePrefix="1">
      <alignment horizontal="center"/>
      <protection locked="0"/>
    </xf>
    <xf numFmtId="164" fontId="19" fillId="33" borderId="31" xfId="55" applyFont="1" applyFill="1" applyBorder="1" applyAlignment="1" applyProtection="1">
      <alignment horizontal="center"/>
      <protection locked="0"/>
    </xf>
    <xf numFmtId="164" fontId="25" fillId="0" borderId="126" xfId="55" applyFont="1" applyBorder="1" applyAlignment="1" applyProtection="1">
      <alignment horizontal="center"/>
      <protection locked="0"/>
    </xf>
    <xf numFmtId="164" fontId="19" fillId="33" borderId="51" xfId="55" applyFont="1" applyFill="1" applyBorder="1" applyAlignment="1" applyProtection="1">
      <alignment horizontal="center"/>
      <protection locked="0"/>
    </xf>
    <xf numFmtId="164" fontId="25" fillId="0" borderId="53" xfId="55" applyFont="1" applyBorder="1" applyAlignment="1" applyProtection="1">
      <alignment horizontal="center"/>
      <protection locked="0"/>
    </xf>
    <xf numFmtId="164" fontId="19" fillId="33" borderId="56" xfId="55" applyFont="1" applyFill="1" applyBorder="1" applyAlignment="1" applyProtection="1">
      <alignment horizontal="center"/>
      <protection locked="0"/>
    </xf>
    <xf numFmtId="164" fontId="25" fillId="0" borderId="58" xfId="55" applyFont="1" applyBorder="1" applyAlignment="1" applyProtection="1">
      <alignment horizontal="center"/>
      <protection locked="0"/>
    </xf>
    <xf numFmtId="164" fontId="19" fillId="33" borderId="60" xfId="55" applyFont="1" applyFill="1" applyBorder="1" applyAlignment="1" applyProtection="1">
      <alignment horizontal="center"/>
      <protection locked="0"/>
    </xf>
    <xf numFmtId="164" fontId="25" fillId="0" borderId="128" xfId="55" applyFont="1" applyBorder="1" applyAlignment="1" applyProtection="1">
      <alignment horizontal="center"/>
      <protection locked="0"/>
    </xf>
    <xf numFmtId="164" fontId="19" fillId="33" borderId="31" xfId="55" applyFont="1" applyFill="1" applyBorder="1" applyAlignment="1" applyProtection="1" quotePrefix="1">
      <alignment horizontal="center"/>
      <protection locked="0"/>
    </xf>
    <xf numFmtId="0" fontId="21" fillId="0" borderId="80" xfId="0" applyFont="1" applyBorder="1" applyAlignment="1">
      <alignment horizontal="center"/>
    </xf>
    <xf numFmtId="0" fontId="21" fillId="0" borderId="129" xfId="0" applyFont="1" applyBorder="1" applyAlignment="1">
      <alignment horizontal="center"/>
    </xf>
    <xf numFmtId="0" fontId="6" fillId="0" borderId="63" xfId="0" applyFont="1" applyBorder="1" applyAlignment="1" applyProtection="1">
      <alignment horizontal="center"/>
      <protection/>
    </xf>
    <xf numFmtId="0" fontId="12" fillId="0" borderId="130" xfId="0" applyFont="1" applyBorder="1" applyAlignment="1">
      <alignment horizontal="center"/>
    </xf>
    <xf numFmtId="0" fontId="12" fillId="0" borderId="131" xfId="0" applyFont="1" applyBorder="1" applyAlignment="1">
      <alignment horizontal="center"/>
    </xf>
    <xf numFmtId="164" fontId="19" fillId="33" borderId="132" xfId="55" applyFont="1" applyFill="1" applyBorder="1" applyAlignment="1" applyProtection="1">
      <alignment horizontal="center"/>
      <protection locked="0"/>
    </xf>
    <xf numFmtId="164" fontId="25" fillId="0" borderId="133" xfId="55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9" xfId="0" applyBorder="1" applyAlignment="1">
      <alignment horizontal="center"/>
    </xf>
    <xf numFmtId="164" fontId="6" fillId="0" borderId="116" xfId="55" applyFont="1" applyBorder="1" applyAlignment="1" applyProtection="1">
      <alignment horizontal="center"/>
      <protection/>
    </xf>
    <xf numFmtId="164" fontId="15" fillId="0" borderId="21" xfId="55" applyFont="1" applyBorder="1" applyAlignment="1">
      <alignment horizontal="center"/>
      <protection/>
    </xf>
    <xf numFmtId="164" fontId="15" fillId="0" borderId="116" xfId="55" applyFont="1" applyBorder="1" applyAlignment="1">
      <alignment horizontal="center"/>
      <protection/>
    </xf>
    <xf numFmtId="164" fontId="15" fillId="0" borderId="125" xfId="55" applyFont="1" applyBorder="1" applyAlignment="1">
      <alignment horizontal="center"/>
      <protection/>
    </xf>
    <xf numFmtId="164" fontId="21" fillId="0" borderId="29" xfId="55" applyFont="1" applyBorder="1" applyAlignment="1">
      <alignment horizontal="center"/>
      <protection/>
    </xf>
    <xf numFmtId="164" fontId="21" fillId="0" borderId="124" xfId="55" applyFont="1" applyBorder="1" applyAlignment="1">
      <alignment horizontal="center"/>
      <protection/>
    </xf>
    <xf numFmtId="164" fontId="21" fillId="0" borderId="80" xfId="55" applyFont="1" applyBorder="1" applyAlignment="1">
      <alignment horizontal="center"/>
      <protection/>
    </xf>
    <xf numFmtId="164" fontId="21" fillId="0" borderId="129" xfId="55" applyFont="1" applyBorder="1" applyAlignment="1">
      <alignment horizontal="center"/>
      <protection/>
    </xf>
    <xf numFmtId="164" fontId="6" fillId="0" borderId="51" xfId="55" applyFont="1" applyBorder="1" applyAlignment="1" applyProtection="1">
      <alignment horizontal="center"/>
      <protection/>
    </xf>
    <xf numFmtId="164" fontId="6" fillId="0" borderId="53" xfId="55" applyFont="1" applyBorder="1" applyAlignment="1" applyProtection="1">
      <alignment horizontal="center"/>
      <protection/>
    </xf>
    <xf numFmtId="164" fontId="6" fillId="0" borderId="51" xfId="55" applyFont="1" applyBorder="1" applyAlignment="1" applyProtection="1" quotePrefix="1">
      <alignment horizontal="center"/>
      <protection/>
    </xf>
    <xf numFmtId="164" fontId="15" fillId="0" borderId="31" xfId="55" applyFont="1" applyBorder="1" applyAlignment="1">
      <alignment horizontal="center"/>
      <protection/>
    </xf>
    <xf numFmtId="0" fontId="2" fillId="0" borderId="126" xfId="0" applyFont="1" applyBorder="1" applyAlignment="1">
      <alignment horizontal="center"/>
    </xf>
    <xf numFmtId="164" fontId="7" fillId="33" borderId="56" xfId="55" applyFont="1" applyFill="1" applyBorder="1" applyAlignment="1" applyProtection="1">
      <alignment horizontal="center"/>
      <protection locked="0"/>
    </xf>
    <xf numFmtId="164" fontId="3" fillId="0" borderId="58" xfId="55" applyFont="1" applyBorder="1" applyAlignment="1">
      <alignment horizontal="center"/>
      <protection/>
    </xf>
    <xf numFmtId="164" fontId="7" fillId="33" borderId="56" xfId="55" applyFont="1" applyFill="1" applyBorder="1" applyAlignment="1" applyProtection="1">
      <alignment horizontal="center"/>
      <protection locked="0"/>
    </xf>
    <xf numFmtId="164" fontId="3" fillId="0" borderId="58" xfId="55" applyBorder="1" applyAlignment="1">
      <alignment horizontal="center"/>
      <protection/>
    </xf>
    <xf numFmtId="164" fontId="7" fillId="33" borderId="56" xfId="55" applyFont="1" applyFill="1" applyBorder="1" applyAlignment="1" applyProtection="1" quotePrefix="1">
      <alignment horizontal="center"/>
      <protection locked="0"/>
    </xf>
    <xf numFmtId="164" fontId="7" fillId="33" borderId="31" xfId="55" applyFont="1" applyFill="1" applyBorder="1" applyAlignment="1" applyProtection="1">
      <alignment horizontal="center"/>
      <protection locked="0"/>
    </xf>
    <xf numFmtId="164" fontId="3" fillId="0" borderId="126" xfId="55" applyBorder="1" applyAlignment="1">
      <alignment horizontal="center"/>
      <protection/>
    </xf>
    <xf numFmtId="164" fontId="7" fillId="33" borderId="51" xfId="55" applyFont="1" applyFill="1" applyBorder="1" applyAlignment="1" applyProtection="1">
      <alignment horizontal="center"/>
      <protection locked="0"/>
    </xf>
    <xf numFmtId="164" fontId="3" fillId="0" borderId="53" xfId="55" applyBorder="1" applyAlignment="1">
      <alignment horizontal="center"/>
      <protection/>
    </xf>
    <xf numFmtId="164" fontId="7" fillId="33" borderId="31" xfId="55" applyFont="1" applyFill="1" applyBorder="1" applyAlignment="1" applyProtection="1" quotePrefix="1">
      <alignment horizontal="center"/>
      <protection locked="0"/>
    </xf>
    <xf numFmtId="164" fontId="7" fillId="33" borderId="16" xfId="55" applyFont="1" applyFill="1" applyBorder="1" applyAlignment="1" applyProtection="1">
      <alignment horizontal="center"/>
      <protection locked="0"/>
    </xf>
    <xf numFmtId="164" fontId="3" fillId="0" borderId="122" xfId="55" applyBorder="1" applyAlignment="1">
      <alignment horizontal="center"/>
      <protection/>
    </xf>
    <xf numFmtId="49" fontId="14" fillId="0" borderId="134" xfId="56" applyNumberFormat="1" applyFont="1" applyFill="1" applyBorder="1" applyAlignment="1" applyProtection="1">
      <alignment horizontal="center"/>
      <protection/>
    </xf>
    <xf numFmtId="49" fontId="14" fillId="0" borderId="135" xfId="5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rmaali_MK-sijoitetut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219" customWidth="1"/>
    <col min="2" max="2" width="20.00390625" style="219" bestFit="1" customWidth="1"/>
    <col min="3" max="3" width="2.00390625" style="219" bestFit="1" customWidth="1"/>
    <col min="4" max="4" width="23.57421875" style="219" customWidth="1"/>
    <col min="5" max="5" width="12.28125" style="219" customWidth="1"/>
    <col min="6" max="6" width="14.8515625" style="219" bestFit="1" customWidth="1"/>
    <col min="7" max="7" width="2.7109375" style="0" customWidth="1"/>
  </cols>
  <sheetData>
    <row r="1" spans="1:7" ht="15">
      <c r="A1" s="218"/>
      <c r="B1" s="216"/>
      <c r="C1" s="218"/>
      <c r="D1" s="218"/>
      <c r="E1" s="218"/>
      <c r="F1" s="218"/>
      <c r="G1" s="215"/>
    </row>
    <row r="2" spans="1:7" ht="15">
      <c r="A2" s="218"/>
      <c r="B2" s="216" t="s">
        <v>166</v>
      </c>
      <c r="C2" s="218">
        <v>1</v>
      </c>
      <c r="D2" s="218" t="s">
        <v>0</v>
      </c>
      <c r="E2" s="218" t="s">
        <v>1</v>
      </c>
      <c r="F2" s="218"/>
      <c r="G2" s="215"/>
    </row>
    <row r="3" spans="1:7" ht="15">
      <c r="A3" s="218"/>
      <c r="B3" s="216"/>
      <c r="C3" s="218">
        <v>2</v>
      </c>
      <c r="D3" s="218" t="s">
        <v>8</v>
      </c>
      <c r="E3" s="218" t="s">
        <v>1</v>
      </c>
      <c r="F3" s="218"/>
      <c r="G3" s="215"/>
    </row>
    <row r="4" spans="1:7" ht="15">
      <c r="A4" s="218"/>
      <c r="B4" s="216"/>
      <c r="C4" s="218">
        <v>3</v>
      </c>
      <c r="D4" s="218" t="s">
        <v>4</v>
      </c>
      <c r="E4" s="218" t="s">
        <v>1</v>
      </c>
      <c r="F4" s="218"/>
      <c r="G4" s="215"/>
    </row>
    <row r="5" spans="1:7" ht="15">
      <c r="A5" s="218"/>
      <c r="B5" s="216"/>
      <c r="C5" s="218">
        <v>3</v>
      </c>
      <c r="D5" s="218" t="s">
        <v>5</v>
      </c>
      <c r="E5" s="218" t="s">
        <v>1</v>
      </c>
      <c r="F5" s="218"/>
      <c r="G5" s="215"/>
    </row>
    <row r="6" spans="1:7" ht="15">
      <c r="A6" s="218"/>
      <c r="B6" s="216"/>
      <c r="C6" s="218"/>
      <c r="D6" s="218"/>
      <c r="E6" s="218"/>
      <c r="F6" s="218"/>
      <c r="G6" s="215"/>
    </row>
    <row r="7" spans="1:7" ht="15">
      <c r="A7" s="218"/>
      <c r="B7" s="216" t="s">
        <v>107</v>
      </c>
      <c r="C7" s="218">
        <v>1</v>
      </c>
      <c r="D7" s="218" t="s">
        <v>110</v>
      </c>
      <c r="E7" s="218" t="s">
        <v>109</v>
      </c>
      <c r="F7" s="218"/>
      <c r="G7" s="215"/>
    </row>
    <row r="8" spans="1:7" ht="15">
      <c r="A8" s="218"/>
      <c r="B8" s="216"/>
      <c r="C8" s="218">
        <v>2</v>
      </c>
      <c r="D8" s="218" t="s">
        <v>2</v>
      </c>
      <c r="E8" s="218" t="s">
        <v>3</v>
      </c>
      <c r="F8" s="218"/>
      <c r="G8" s="215"/>
    </row>
    <row r="9" spans="1:7" ht="15">
      <c r="A9" s="218"/>
      <c r="B9" s="216"/>
      <c r="C9" s="218">
        <v>3</v>
      </c>
      <c r="D9" s="218" t="s">
        <v>10</v>
      </c>
      <c r="E9" s="218" t="s">
        <v>1</v>
      </c>
      <c r="F9" s="218"/>
      <c r="G9" s="215"/>
    </row>
    <row r="10" spans="1:7" ht="15">
      <c r="A10" s="218"/>
      <c r="B10" s="216"/>
      <c r="C10" s="218">
        <v>3</v>
      </c>
      <c r="D10" s="218" t="s">
        <v>45</v>
      </c>
      <c r="E10" s="218" t="s">
        <v>1</v>
      </c>
      <c r="F10" s="218"/>
      <c r="G10" s="215"/>
    </row>
    <row r="11" spans="1:7" ht="15">
      <c r="A11" s="218"/>
      <c r="B11" s="216"/>
      <c r="C11" s="218"/>
      <c r="D11" s="218"/>
      <c r="E11" s="218"/>
      <c r="F11" s="218"/>
      <c r="G11" s="215"/>
    </row>
    <row r="12" spans="1:7" ht="15">
      <c r="A12" s="218"/>
      <c r="B12" s="216" t="s">
        <v>112</v>
      </c>
      <c r="C12" s="218">
        <v>1</v>
      </c>
      <c r="D12" s="218" t="s">
        <v>52</v>
      </c>
      <c r="E12" s="218" t="s">
        <v>1</v>
      </c>
      <c r="F12" s="218"/>
      <c r="G12" s="215"/>
    </row>
    <row r="13" spans="1:7" ht="15">
      <c r="A13" s="218"/>
      <c r="B13" s="216"/>
      <c r="C13" s="218">
        <v>2</v>
      </c>
      <c r="D13" s="218" t="s">
        <v>57</v>
      </c>
      <c r="E13" s="218" t="s">
        <v>1</v>
      </c>
      <c r="F13" s="218"/>
      <c r="G13" s="215"/>
    </row>
    <row r="14" spans="1:7" ht="15">
      <c r="A14" s="218"/>
      <c r="B14" s="216"/>
      <c r="C14" s="218">
        <v>3</v>
      </c>
      <c r="D14" s="218" t="s">
        <v>170</v>
      </c>
      <c r="E14" s="218" t="s">
        <v>87</v>
      </c>
      <c r="F14" s="218"/>
      <c r="G14" s="215"/>
    </row>
    <row r="15" spans="1:7" ht="15">
      <c r="A15" s="218"/>
      <c r="B15" s="216"/>
      <c r="C15" s="218">
        <v>3</v>
      </c>
      <c r="D15" s="218" t="s">
        <v>0</v>
      </c>
      <c r="E15" s="218" t="s">
        <v>1</v>
      </c>
      <c r="F15" s="218"/>
      <c r="G15" s="215"/>
    </row>
    <row r="16" spans="1:7" ht="15">
      <c r="A16" s="218"/>
      <c r="B16" s="216"/>
      <c r="C16" s="218"/>
      <c r="D16" s="218"/>
      <c r="E16" s="218"/>
      <c r="F16" s="218"/>
      <c r="G16" s="215"/>
    </row>
    <row r="17" spans="1:7" ht="15">
      <c r="A17" s="218"/>
      <c r="B17" s="216" t="s">
        <v>116</v>
      </c>
      <c r="C17" s="218">
        <v>1</v>
      </c>
      <c r="D17" s="218" t="s">
        <v>44</v>
      </c>
      <c r="E17" s="218" t="s">
        <v>3</v>
      </c>
      <c r="F17" s="218"/>
      <c r="G17" s="215"/>
    </row>
    <row r="18" spans="1:7" ht="15">
      <c r="A18" s="218"/>
      <c r="B18" s="216"/>
      <c r="C18" s="218">
        <v>2</v>
      </c>
      <c r="D18" s="218" t="s">
        <v>117</v>
      </c>
      <c r="E18" s="218" t="s">
        <v>109</v>
      </c>
      <c r="F18" s="218"/>
      <c r="G18" s="215"/>
    </row>
    <row r="19" spans="1:7" ht="15">
      <c r="A19" s="218"/>
      <c r="B19" s="216"/>
      <c r="C19" s="218">
        <v>3</v>
      </c>
      <c r="D19" s="218" t="s">
        <v>47</v>
      </c>
      <c r="E19" s="218" t="s">
        <v>48</v>
      </c>
      <c r="F19" s="218"/>
      <c r="G19" s="215"/>
    </row>
    <row r="20" spans="1:7" ht="15">
      <c r="A20" s="218"/>
      <c r="B20" s="216"/>
      <c r="C20" s="218">
        <v>3</v>
      </c>
      <c r="D20" s="218" t="s">
        <v>110</v>
      </c>
      <c r="E20" s="218" t="s">
        <v>109</v>
      </c>
      <c r="F20" s="218"/>
      <c r="G20" s="215"/>
    </row>
    <row r="21" spans="1:7" ht="15">
      <c r="A21" s="218"/>
      <c r="B21" s="216"/>
      <c r="C21" s="218"/>
      <c r="D21" s="218"/>
      <c r="E21" s="218"/>
      <c r="F21" s="218"/>
      <c r="G21" s="215"/>
    </row>
    <row r="22" spans="1:7" ht="15">
      <c r="A22" s="218"/>
      <c r="B22" s="216" t="s">
        <v>118</v>
      </c>
      <c r="C22" s="218">
        <v>1</v>
      </c>
      <c r="D22" s="218" t="s">
        <v>63</v>
      </c>
      <c r="E22" s="218" t="s">
        <v>12</v>
      </c>
      <c r="F22" s="218"/>
      <c r="G22" s="215"/>
    </row>
    <row r="23" spans="1:7" ht="15">
      <c r="A23" s="218"/>
      <c r="B23" s="216"/>
      <c r="C23" s="218">
        <v>2</v>
      </c>
      <c r="D23" s="218" t="s">
        <v>51</v>
      </c>
      <c r="E23" s="218" t="s">
        <v>12</v>
      </c>
      <c r="F23" s="218"/>
      <c r="G23" s="215"/>
    </row>
    <row r="24" spans="1:7" ht="15">
      <c r="A24" s="218"/>
      <c r="B24" s="216"/>
      <c r="C24" s="218">
        <v>3</v>
      </c>
      <c r="D24" s="218" t="s">
        <v>53</v>
      </c>
      <c r="E24" s="218" t="s">
        <v>1</v>
      </c>
      <c r="F24" s="218"/>
      <c r="G24" s="215"/>
    </row>
    <row r="25" spans="1:7" ht="15">
      <c r="A25" s="218"/>
      <c r="B25" s="216"/>
      <c r="C25" s="218">
        <v>3</v>
      </c>
      <c r="D25" s="218" t="s">
        <v>170</v>
      </c>
      <c r="E25" s="218" t="s">
        <v>87</v>
      </c>
      <c r="F25" s="218"/>
      <c r="G25" s="215"/>
    </row>
    <row r="26" spans="1:7" ht="15">
      <c r="A26" s="218"/>
      <c r="B26" s="216"/>
      <c r="C26" s="218"/>
      <c r="D26" s="218"/>
      <c r="E26" s="218"/>
      <c r="F26" s="218"/>
      <c r="G26" s="215"/>
    </row>
    <row r="27" spans="1:7" ht="15">
      <c r="A27" s="218"/>
      <c r="B27" s="216" t="s">
        <v>202</v>
      </c>
      <c r="C27" s="218">
        <v>1</v>
      </c>
      <c r="D27" s="218" t="s">
        <v>60</v>
      </c>
      <c r="E27" s="218" t="s">
        <v>12</v>
      </c>
      <c r="F27" s="218"/>
      <c r="G27" s="215"/>
    </row>
    <row r="28" spans="1:7" ht="15">
      <c r="A28" s="218"/>
      <c r="B28" s="216"/>
      <c r="C28" s="218">
        <v>2</v>
      </c>
      <c r="D28" s="218" t="s">
        <v>203</v>
      </c>
      <c r="E28" s="218" t="s">
        <v>12</v>
      </c>
      <c r="F28" s="218"/>
      <c r="G28" s="215"/>
    </row>
    <row r="29" spans="1:7" ht="15">
      <c r="A29" s="218"/>
      <c r="B29" s="216"/>
      <c r="C29" s="218">
        <v>3</v>
      </c>
      <c r="D29" s="218"/>
      <c r="E29" s="218"/>
      <c r="F29" s="218"/>
      <c r="G29" s="215"/>
    </row>
    <row r="30" spans="1:7" ht="15">
      <c r="A30" s="218"/>
      <c r="B30" s="216"/>
      <c r="C30" s="218">
        <v>3</v>
      </c>
      <c r="D30" s="218"/>
      <c r="E30" s="218"/>
      <c r="F30" s="218"/>
      <c r="G30" s="215"/>
    </row>
    <row r="31" spans="1:7" ht="15">
      <c r="A31" s="218"/>
      <c r="B31" s="216"/>
      <c r="C31" s="218"/>
      <c r="D31" s="218"/>
      <c r="E31" s="218"/>
      <c r="F31" s="218"/>
      <c r="G31" s="215"/>
    </row>
    <row r="32" spans="1:7" ht="15">
      <c r="A32" s="218"/>
      <c r="B32" s="216" t="s">
        <v>120</v>
      </c>
      <c r="C32" s="218">
        <v>1</v>
      </c>
      <c r="D32" s="218" t="s">
        <v>60</v>
      </c>
      <c r="E32" s="218" t="s">
        <v>12</v>
      </c>
      <c r="F32" s="218"/>
      <c r="G32" s="215"/>
    </row>
    <row r="33" spans="1:7" ht="15">
      <c r="A33" s="218"/>
      <c r="B33" s="216"/>
      <c r="C33" s="218">
        <v>2</v>
      </c>
      <c r="D33" s="218" t="s">
        <v>69</v>
      </c>
      <c r="E33" s="218" t="s">
        <v>1</v>
      </c>
      <c r="F33" s="218"/>
      <c r="G33" s="215"/>
    </row>
    <row r="34" spans="1:7" ht="15">
      <c r="A34" s="218"/>
      <c r="B34" s="216"/>
      <c r="C34" s="218">
        <v>3</v>
      </c>
      <c r="D34" s="218" t="s">
        <v>51</v>
      </c>
      <c r="E34" s="218" t="s">
        <v>12</v>
      </c>
      <c r="F34" s="218"/>
      <c r="G34" s="215"/>
    </row>
    <row r="35" spans="1:7" ht="15">
      <c r="A35" s="218"/>
      <c r="B35" s="216"/>
      <c r="C35" s="218">
        <v>3</v>
      </c>
      <c r="D35" s="218" t="s">
        <v>63</v>
      </c>
      <c r="E35" s="218" t="s">
        <v>12</v>
      </c>
      <c r="F35" s="218"/>
      <c r="G35" s="215"/>
    </row>
    <row r="36" spans="1:7" ht="15">
      <c r="A36" s="218"/>
      <c r="B36" s="216"/>
      <c r="C36" s="218"/>
      <c r="D36" s="218"/>
      <c r="E36" s="218"/>
      <c r="F36" s="218"/>
      <c r="G36" s="215"/>
    </row>
    <row r="37" spans="1:7" ht="15">
      <c r="A37" s="218"/>
      <c r="B37" s="216" t="s">
        <v>167</v>
      </c>
      <c r="C37" s="218">
        <v>1</v>
      </c>
      <c r="D37" s="218" t="s">
        <v>49</v>
      </c>
      <c r="E37" s="218" t="s">
        <v>1</v>
      </c>
      <c r="F37" s="218"/>
      <c r="G37" s="215"/>
    </row>
    <row r="38" spans="1:7" ht="15">
      <c r="A38" s="218"/>
      <c r="B38" s="216"/>
      <c r="C38" s="218">
        <v>2</v>
      </c>
      <c r="D38" s="218" t="s">
        <v>172</v>
      </c>
      <c r="E38" s="218" t="s">
        <v>12</v>
      </c>
      <c r="F38" s="218"/>
      <c r="G38" s="215"/>
    </row>
    <row r="39" spans="1:7" ht="15">
      <c r="A39" s="218"/>
      <c r="B39" s="216"/>
      <c r="C39" s="218">
        <v>3</v>
      </c>
      <c r="D39" s="218" t="s">
        <v>61</v>
      </c>
      <c r="E39" s="218" t="s">
        <v>1</v>
      </c>
      <c r="F39" s="218"/>
      <c r="G39" s="215"/>
    </row>
    <row r="40" spans="1:7" ht="15">
      <c r="A40" s="218"/>
      <c r="B40" s="216"/>
      <c r="C40" s="218">
        <v>3</v>
      </c>
      <c r="D40" s="218" t="s">
        <v>175</v>
      </c>
      <c r="E40" s="218" t="s">
        <v>12</v>
      </c>
      <c r="F40" s="218"/>
      <c r="G40" s="215"/>
    </row>
    <row r="41" spans="1:7" ht="15">
      <c r="A41" s="218"/>
      <c r="B41" s="216"/>
      <c r="C41" s="218"/>
      <c r="D41" s="218"/>
      <c r="E41" s="218"/>
      <c r="F41" s="218"/>
      <c r="G41" s="215"/>
    </row>
    <row r="42" spans="1:7" ht="15">
      <c r="A42" s="218"/>
      <c r="B42" s="216" t="s">
        <v>122</v>
      </c>
      <c r="C42" s="218">
        <v>1</v>
      </c>
      <c r="D42" s="218" t="s">
        <v>58</v>
      </c>
      <c r="E42" s="218" t="s">
        <v>59</v>
      </c>
      <c r="F42" s="218"/>
      <c r="G42" s="215"/>
    </row>
    <row r="43" spans="1:7" ht="15">
      <c r="A43" s="218"/>
      <c r="B43" s="216"/>
      <c r="C43" s="218">
        <v>2</v>
      </c>
      <c r="D43" s="218" t="s">
        <v>76</v>
      </c>
      <c r="E43" s="218" t="s">
        <v>1</v>
      </c>
      <c r="F43" s="218"/>
      <c r="G43" s="215"/>
    </row>
    <row r="44" spans="1:7" ht="15">
      <c r="A44" s="218"/>
      <c r="B44" s="216"/>
      <c r="C44" s="218">
        <v>3</v>
      </c>
      <c r="D44" s="218" t="s">
        <v>124</v>
      </c>
      <c r="E44" s="218" t="s">
        <v>65</v>
      </c>
      <c r="F44" s="218"/>
      <c r="G44" s="215"/>
    </row>
    <row r="45" spans="1:7" ht="15">
      <c r="A45" s="218"/>
      <c r="B45" s="216"/>
      <c r="C45" s="218">
        <v>3</v>
      </c>
      <c r="D45" s="218" t="s">
        <v>123</v>
      </c>
      <c r="E45" s="218" t="s">
        <v>12</v>
      </c>
      <c r="F45" s="218"/>
      <c r="G45" s="215"/>
    </row>
    <row r="46" spans="1:7" ht="15">
      <c r="A46" s="218"/>
      <c r="B46" s="216"/>
      <c r="C46" s="218"/>
      <c r="D46" s="218"/>
      <c r="E46" s="218"/>
      <c r="F46" s="218"/>
      <c r="G46" s="215"/>
    </row>
    <row r="47" spans="1:7" ht="15">
      <c r="A47" s="218"/>
      <c r="B47" s="216" t="s">
        <v>125</v>
      </c>
      <c r="C47" s="218">
        <v>1</v>
      </c>
      <c r="D47" s="218" t="s">
        <v>57</v>
      </c>
      <c r="E47" s="218" t="s">
        <v>1</v>
      </c>
      <c r="F47" s="218"/>
      <c r="G47" s="215"/>
    </row>
    <row r="48" spans="1:7" ht="15">
      <c r="A48" s="218"/>
      <c r="B48" s="216"/>
      <c r="C48" s="218">
        <v>2</v>
      </c>
      <c r="D48" s="218" t="s">
        <v>78</v>
      </c>
      <c r="E48" s="218" t="s">
        <v>79</v>
      </c>
      <c r="F48" s="218"/>
      <c r="G48" s="215"/>
    </row>
    <row r="49" spans="1:7" ht="15">
      <c r="A49" s="218"/>
      <c r="B49" s="216"/>
      <c r="C49" s="218">
        <v>3</v>
      </c>
      <c r="D49" s="218" t="s">
        <v>58</v>
      </c>
      <c r="E49" s="218" t="s">
        <v>59</v>
      </c>
      <c r="F49" s="218"/>
      <c r="G49" s="215"/>
    </row>
    <row r="50" spans="1:7" ht="15">
      <c r="A50" s="218"/>
      <c r="B50" s="216"/>
      <c r="C50" s="218">
        <v>3</v>
      </c>
      <c r="D50" s="218" t="s">
        <v>171</v>
      </c>
      <c r="E50" s="218" t="s">
        <v>87</v>
      </c>
      <c r="F50" s="218"/>
      <c r="G50" s="215"/>
    </row>
    <row r="51" spans="1:7" ht="15">
      <c r="A51" s="218"/>
      <c r="B51" s="216"/>
      <c r="C51" s="218"/>
      <c r="D51" s="218"/>
      <c r="E51" s="218"/>
      <c r="F51" s="218"/>
      <c r="G51" s="215"/>
    </row>
    <row r="52" spans="1:7" ht="15">
      <c r="A52" s="218"/>
      <c r="B52" s="216" t="s">
        <v>128</v>
      </c>
      <c r="C52" s="218">
        <v>1</v>
      </c>
      <c r="D52" s="218" t="s">
        <v>67</v>
      </c>
      <c r="E52" s="218" t="s">
        <v>1</v>
      </c>
      <c r="F52" s="218"/>
      <c r="G52" s="215"/>
    </row>
    <row r="53" spans="1:7" ht="15">
      <c r="A53" s="218"/>
      <c r="B53" s="216"/>
      <c r="C53" s="218">
        <v>2</v>
      </c>
      <c r="D53" s="218" t="s">
        <v>53</v>
      </c>
      <c r="E53" s="218" t="s">
        <v>1</v>
      </c>
      <c r="F53" s="218"/>
      <c r="G53" s="215"/>
    </row>
    <row r="54" spans="1:7" ht="15">
      <c r="A54" s="218"/>
      <c r="B54" s="216"/>
      <c r="C54" s="218">
        <v>3</v>
      </c>
      <c r="D54" s="218" t="s">
        <v>52</v>
      </c>
      <c r="E54" s="218" t="s">
        <v>1</v>
      </c>
      <c r="F54" s="218"/>
      <c r="G54" s="215"/>
    </row>
    <row r="55" spans="1:7" ht="15">
      <c r="A55" s="218"/>
      <c r="B55" s="216"/>
      <c r="C55" s="218">
        <v>3</v>
      </c>
      <c r="D55" s="218" t="s">
        <v>70</v>
      </c>
      <c r="E55" s="218" t="s">
        <v>48</v>
      </c>
      <c r="F55" s="218"/>
      <c r="G55" s="215"/>
    </row>
    <row r="56" spans="1:7" ht="15">
      <c r="A56" s="218"/>
      <c r="B56" s="216"/>
      <c r="C56" s="218"/>
      <c r="D56" s="218"/>
      <c r="E56" s="218"/>
      <c r="F56" s="218"/>
      <c r="G56" s="215"/>
    </row>
    <row r="57" spans="1:7" ht="15">
      <c r="A57" s="218"/>
      <c r="B57" s="216" t="s">
        <v>130</v>
      </c>
      <c r="C57" s="218">
        <v>1</v>
      </c>
      <c r="D57" s="218" t="s">
        <v>82</v>
      </c>
      <c r="E57" s="218" t="s">
        <v>81</v>
      </c>
      <c r="F57" s="218"/>
      <c r="G57" s="215"/>
    </row>
    <row r="58" spans="1:7" ht="15">
      <c r="A58" s="218"/>
      <c r="B58" s="216"/>
      <c r="C58" s="218">
        <v>2</v>
      </c>
      <c r="D58" s="218" t="s">
        <v>131</v>
      </c>
      <c r="E58" s="218" t="s">
        <v>109</v>
      </c>
      <c r="F58" s="218"/>
      <c r="G58" s="215"/>
    </row>
    <row r="59" spans="1:7" ht="15">
      <c r="A59" s="218"/>
      <c r="B59" s="216"/>
      <c r="C59" s="218">
        <v>3</v>
      </c>
      <c r="D59" s="218" t="s">
        <v>69</v>
      </c>
      <c r="E59" s="218" t="s">
        <v>1</v>
      </c>
      <c r="F59" s="218"/>
      <c r="G59" s="215"/>
    </row>
    <row r="60" spans="1:7" ht="15">
      <c r="A60" s="218"/>
      <c r="B60" s="216"/>
      <c r="C60" s="218">
        <v>3</v>
      </c>
      <c r="D60" s="218" t="s">
        <v>88</v>
      </c>
      <c r="E60" s="218" t="s">
        <v>83</v>
      </c>
      <c r="F60" s="218"/>
      <c r="G60" s="215"/>
    </row>
    <row r="61" spans="1:7" ht="15">
      <c r="A61" s="218"/>
      <c r="B61" s="216"/>
      <c r="C61" s="218"/>
      <c r="D61" s="218"/>
      <c r="E61" s="218"/>
      <c r="F61" s="218"/>
      <c r="G61" s="215"/>
    </row>
    <row r="62" spans="1:7" ht="15">
      <c r="A62" s="218"/>
      <c r="B62" s="216" t="s">
        <v>133</v>
      </c>
      <c r="C62" s="218">
        <v>1</v>
      </c>
      <c r="D62" s="218" t="s">
        <v>96</v>
      </c>
      <c r="E62" s="218" t="s">
        <v>97</v>
      </c>
      <c r="F62" s="218"/>
      <c r="G62" s="215"/>
    </row>
    <row r="63" spans="1:7" ht="15">
      <c r="A63" s="218"/>
      <c r="B63" s="216"/>
      <c r="C63" s="218">
        <v>2</v>
      </c>
      <c r="D63" s="218" t="s">
        <v>134</v>
      </c>
      <c r="E63" s="218" t="s">
        <v>87</v>
      </c>
      <c r="F63" s="218"/>
      <c r="G63" s="215"/>
    </row>
    <row r="64" spans="1:7" ht="15">
      <c r="A64" s="218"/>
      <c r="B64" s="216"/>
      <c r="C64" s="218">
        <v>3</v>
      </c>
      <c r="D64" s="218" t="s">
        <v>137</v>
      </c>
      <c r="E64" s="218" t="s">
        <v>97</v>
      </c>
      <c r="F64" s="218"/>
      <c r="G64" s="215"/>
    </row>
    <row r="65" spans="1:7" ht="15">
      <c r="A65" s="218"/>
      <c r="B65" s="216"/>
      <c r="C65" s="218">
        <v>3</v>
      </c>
      <c r="D65" s="218" t="s">
        <v>136</v>
      </c>
      <c r="E65" s="218" t="s">
        <v>3</v>
      </c>
      <c r="F65" s="218"/>
      <c r="G65" s="215"/>
    </row>
    <row r="66" spans="1:7" ht="15">
      <c r="A66" s="218"/>
      <c r="B66" s="216"/>
      <c r="C66" s="218"/>
      <c r="D66" s="218"/>
      <c r="E66" s="218"/>
      <c r="F66" s="218"/>
      <c r="G66" s="21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118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63</v>
      </c>
      <c r="D5" s="193" t="s">
        <v>12</v>
      </c>
      <c r="E5" s="194" t="s">
        <v>63</v>
      </c>
    </row>
    <row r="6" spans="1:6" ht="15">
      <c r="A6" s="191" t="s">
        <v>20</v>
      </c>
      <c r="B6" s="195"/>
      <c r="C6" s="195"/>
      <c r="D6" s="196"/>
      <c r="E6" s="197"/>
      <c r="F6" s="194" t="s">
        <v>63</v>
      </c>
    </row>
    <row r="7" spans="1:7" ht="15">
      <c r="A7" s="198" t="s">
        <v>21</v>
      </c>
      <c r="B7" s="199" t="s">
        <v>153</v>
      </c>
      <c r="C7" s="199" t="s">
        <v>67</v>
      </c>
      <c r="D7" s="200" t="s">
        <v>1</v>
      </c>
      <c r="E7" s="194" t="s">
        <v>170</v>
      </c>
      <c r="F7" s="201" t="s">
        <v>228</v>
      </c>
      <c r="G7" s="202"/>
    </row>
    <row r="8" spans="1:7" ht="15">
      <c r="A8" s="198" t="s">
        <v>22</v>
      </c>
      <c r="B8" s="199" t="s">
        <v>151</v>
      </c>
      <c r="C8" s="199" t="s">
        <v>170</v>
      </c>
      <c r="D8" s="200" t="s">
        <v>87</v>
      </c>
      <c r="E8" s="197" t="s">
        <v>215</v>
      </c>
      <c r="G8" s="205" t="s">
        <v>63</v>
      </c>
    </row>
    <row r="9" spans="1:7" ht="15">
      <c r="A9" s="191" t="s">
        <v>99</v>
      </c>
      <c r="B9" s="192" t="s">
        <v>152</v>
      </c>
      <c r="C9" s="192" t="s">
        <v>53</v>
      </c>
      <c r="D9" s="193" t="s">
        <v>1</v>
      </c>
      <c r="E9" s="194" t="s">
        <v>53</v>
      </c>
      <c r="G9" s="201" t="s">
        <v>231</v>
      </c>
    </row>
    <row r="10" spans="1:7" ht="15">
      <c r="A10" s="191" t="s">
        <v>147</v>
      </c>
      <c r="B10" s="195" t="s">
        <v>146</v>
      </c>
      <c r="C10" s="195" t="s">
        <v>56</v>
      </c>
      <c r="D10" s="196" t="s">
        <v>1</v>
      </c>
      <c r="E10" s="197" t="s">
        <v>215</v>
      </c>
      <c r="F10" s="194" t="s">
        <v>51</v>
      </c>
      <c r="G10" s="202"/>
    </row>
    <row r="11" spans="1:6" ht="15">
      <c r="A11" s="198" t="s">
        <v>148</v>
      </c>
      <c r="B11" s="199"/>
      <c r="C11" s="199"/>
      <c r="D11" s="200"/>
      <c r="E11" s="194" t="s">
        <v>51</v>
      </c>
      <c r="F11" s="197" t="s">
        <v>215</v>
      </c>
    </row>
    <row r="12" spans="1:5" ht="15">
      <c r="A12" s="206" t="s">
        <v>149</v>
      </c>
      <c r="B12" s="207" t="s">
        <v>145</v>
      </c>
      <c r="C12" s="207" t="s">
        <v>51</v>
      </c>
      <c r="D12" s="208" t="s">
        <v>12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202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/>
      <c r="C5" s="192" t="s">
        <v>60</v>
      </c>
      <c r="D5" s="193" t="s">
        <v>12</v>
      </c>
      <c r="E5" s="194" t="s">
        <v>60</v>
      </c>
    </row>
    <row r="6" spans="1:6" ht="15">
      <c r="A6" s="191" t="s">
        <v>20</v>
      </c>
      <c r="B6" s="195"/>
      <c r="C6" s="195"/>
      <c r="D6" s="196"/>
      <c r="E6" s="197"/>
      <c r="F6" s="194" t="s">
        <v>60</v>
      </c>
    </row>
    <row r="7" spans="1:7" ht="15">
      <c r="A7" s="198" t="s">
        <v>21</v>
      </c>
      <c r="B7" s="199"/>
      <c r="C7" s="199"/>
      <c r="D7" s="200"/>
      <c r="E7" s="194"/>
      <c r="F7" s="201"/>
      <c r="G7" s="202"/>
    </row>
    <row r="8" spans="1:7" ht="15">
      <c r="A8" s="198" t="s">
        <v>22</v>
      </c>
      <c r="B8" s="199"/>
      <c r="C8" s="199"/>
      <c r="D8" s="200"/>
      <c r="E8" s="197"/>
      <c r="G8" s="205" t="s">
        <v>60</v>
      </c>
    </row>
    <row r="9" spans="1:7" ht="15">
      <c r="A9" s="191" t="s">
        <v>99</v>
      </c>
      <c r="B9" s="195"/>
      <c r="C9" s="195"/>
      <c r="D9" s="196"/>
      <c r="E9" s="194"/>
      <c r="G9" s="201" t="s">
        <v>208</v>
      </c>
    </row>
    <row r="10" spans="1:7" ht="15">
      <c r="A10" s="191" t="s">
        <v>147</v>
      </c>
      <c r="B10" s="195"/>
      <c r="C10" s="195"/>
      <c r="D10" s="196"/>
      <c r="E10" s="197"/>
      <c r="F10" s="194" t="s">
        <v>123</v>
      </c>
      <c r="G10" s="202"/>
    </row>
    <row r="11" spans="1:6" ht="15">
      <c r="A11" s="198" t="s">
        <v>148</v>
      </c>
      <c r="B11" s="199"/>
      <c r="C11" s="199"/>
      <c r="D11" s="200"/>
      <c r="E11" s="194" t="s">
        <v>123</v>
      </c>
      <c r="F11" s="197"/>
    </row>
    <row r="12" spans="1:5" ht="15">
      <c r="A12" s="206" t="s">
        <v>149</v>
      </c>
      <c r="B12" s="207"/>
      <c r="C12" s="207" t="s">
        <v>123</v>
      </c>
      <c r="D12" s="208" t="s">
        <v>12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20" sqref="A20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120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2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0.4583333333333333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1814</v>
      </c>
      <c r="C4" s="24" t="s">
        <v>60</v>
      </c>
      <c r="D4" s="25" t="s">
        <v>12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275">
        <v>1</v>
      </c>
      <c r="T4" s="276"/>
      <c r="V4" s="34">
        <f>+V10+V12+V14</f>
        <v>72</v>
      </c>
      <c r="W4" s="35">
        <f>+W10+W12+W14</f>
        <v>44</v>
      </c>
      <c r="X4" s="36">
        <f>+V4-W4</f>
        <v>28</v>
      </c>
    </row>
    <row r="5" spans="1:24" ht="15">
      <c r="A5" s="37" t="s">
        <v>20</v>
      </c>
      <c r="B5" s="24">
        <v>1650</v>
      </c>
      <c r="C5" s="24" t="s">
        <v>69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3</v>
      </c>
      <c r="J5" s="40">
        <f>R13</f>
        <v>0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3</v>
      </c>
      <c r="R5" s="33">
        <f>IF(SUM(E5:N5)=0,"",SUM(G4:G7))</f>
        <v>3</v>
      </c>
      <c r="S5" s="275">
        <v>2</v>
      </c>
      <c r="T5" s="276"/>
      <c r="V5" s="34">
        <f>+V11+V13+W14</f>
        <v>62</v>
      </c>
      <c r="W5" s="35">
        <f>+W11+W13+V14</f>
        <v>55</v>
      </c>
      <c r="X5" s="36">
        <f>+V5-W5</f>
        <v>7</v>
      </c>
    </row>
    <row r="6" spans="1:24" ht="15">
      <c r="A6" s="37" t="s">
        <v>21</v>
      </c>
      <c r="B6" s="24">
        <v>1300</v>
      </c>
      <c r="C6" s="24" t="s">
        <v>66</v>
      </c>
      <c r="D6" s="38" t="s">
        <v>1</v>
      </c>
      <c r="E6" s="39">
        <f>+R10</f>
        <v>0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0</v>
      </c>
      <c r="R6" s="33">
        <f>IF(SUM(E6:N6)=0,"",SUM(I4:I7))</f>
        <v>6</v>
      </c>
      <c r="S6" s="275">
        <v>3</v>
      </c>
      <c r="T6" s="276"/>
      <c r="V6" s="34">
        <f>+W10+W13+V15</f>
        <v>31</v>
      </c>
      <c r="W6" s="35">
        <f>+V10+V13+W15</f>
        <v>66</v>
      </c>
      <c r="X6" s="36">
        <f>+V6-W6</f>
        <v>-35</v>
      </c>
    </row>
    <row r="7" spans="1:24" ht="15.75" thickBot="1">
      <c r="A7" s="43" t="s">
        <v>22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277"/>
      <c r="T7" s="278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Eriksson Pihla</v>
      </c>
      <c r="D10" s="71" t="str">
        <f>IF(C6&gt;"",C6,"")</f>
        <v>Fjelkner Aston</v>
      </c>
      <c r="E10" s="56"/>
      <c r="F10" s="72"/>
      <c r="G10" s="284">
        <v>5</v>
      </c>
      <c r="H10" s="285"/>
      <c r="I10" s="286">
        <v>8</v>
      </c>
      <c r="J10" s="287"/>
      <c r="K10" s="286">
        <v>2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15</v>
      </c>
      <c r="X10" s="79">
        <f aca="true" t="shared" si="3" ref="X10:X15">+V10-W10</f>
        <v>18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5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8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2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Blixt Ville</v>
      </c>
      <c r="D11" s="82">
        <f>IF(C7&gt;"",C7,"")</f>
      </c>
      <c r="E11" s="83"/>
      <c r="F11" s="72"/>
      <c r="G11" s="289"/>
      <c r="H11" s="290"/>
      <c r="I11" s="289"/>
      <c r="J11" s="290"/>
      <c r="K11" s="289"/>
      <c r="L11" s="290"/>
      <c r="M11" s="289"/>
      <c r="N11" s="290"/>
      <c r="O11" s="289"/>
      <c r="P11" s="290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Eriksson Pihla</v>
      </c>
      <c r="D12" s="89">
        <f>IF(C7&gt;"",C7,"")</f>
      </c>
      <c r="E12" s="64"/>
      <c r="F12" s="65"/>
      <c r="G12" s="291"/>
      <c r="H12" s="292"/>
      <c r="I12" s="291"/>
      <c r="J12" s="292"/>
      <c r="K12" s="291"/>
      <c r="L12" s="292"/>
      <c r="M12" s="291"/>
      <c r="N12" s="292"/>
      <c r="O12" s="291"/>
      <c r="P12" s="29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Blixt Ville</v>
      </c>
      <c r="D13" s="82" t="str">
        <f>IF(C6&gt;"",C6,"")</f>
        <v>Fjelkner Aston</v>
      </c>
      <c r="E13" s="56"/>
      <c r="F13" s="72"/>
      <c r="G13" s="286">
        <v>7</v>
      </c>
      <c r="H13" s="287"/>
      <c r="I13" s="286">
        <v>2</v>
      </c>
      <c r="J13" s="287"/>
      <c r="K13" s="286">
        <v>7</v>
      </c>
      <c r="L13" s="287"/>
      <c r="M13" s="286"/>
      <c r="N13" s="287"/>
      <c r="O13" s="286"/>
      <c r="P13" s="287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33</v>
      </c>
      <c r="W13" s="78">
        <f t="shared" si="2"/>
        <v>16</v>
      </c>
      <c r="X13" s="79">
        <f t="shared" si="3"/>
        <v>17</v>
      </c>
      <c r="Z13" s="86">
        <f t="shared" si="10"/>
        <v>11</v>
      </c>
      <c r="AA13" s="87">
        <f t="shared" si="4"/>
        <v>7</v>
      </c>
      <c r="AB13" s="86">
        <f t="shared" si="10"/>
        <v>11</v>
      </c>
      <c r="AC13" s="87">
        <f t="shared" si="5"/>
        <v>2</v>
      </c>
      <c r="AD13" s="86">
        <f t="shared" si="10"/>
        <v>11</v>
      </c>
      <c r="AE13" s="87">
        <f t="shared" si="6"/>
        <v>7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Eriksson Pihla</v>
      </c>
      <c r="D14" s="82" t="str">
        <f>IF(C5&gt;"",C5,"")</f>
        <v>Blixt Ville</v>
      </c>
      <c r="E14" s="83"/>
      <c r="F14" s="72"/>
      <c r="G14" s="289">
        <v>5</v>
      </c>
      <c r="H14" s="290"/>
      <c r="I14" s="289">
        <v>15</v>
      </c>
      <c r="J14" s="290"/>
      <c r="K14" s="293">
        <v>9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39</v>
      </c>
      <c r="W14" s="78">
        <f t="shared" si="2"/>
        <v>29</v>
      </c>
      <c r="X14" s="79">
        <f t="shared" si="3"/>
        <v>10</v>
      </c>
      <c r="Z14" s="86">
        <f t="shared" si="10"/>
        <v>11</v>
      </c>
      <c r="AA14" s="87">
        <f t="shared" si="4"/>
        <v>5</v>
      </c>
      <c r="AB14" s="86">
        <f t="shared" si="10"/>
        <v>17</v>
      </c>
      <c r="AC14" s="87">
        <f t="shared" si="5"/>
        <v>15</v>
      </c>
      <c r="AD14" s="86">
        <f t="shared" si="10"/>
        <v>11</v>
      </c>
      <c r="AE14" s="87">
        <f t="shared" si="6"/>
        <v>9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Fjelkner Aston</v>
      </c>
      <c r="D15" s="92">
        <f>IF(C7&gt;"",C7,"")</f>
      </c>
      <c r="E15" s="93"/>
      <c r="F15" s="94"/>
      <c r="G15" s="294"/>
      <c r="H15" s="295"/>
      <c r="I15" s="294"/>
      <c r="J15" s="295"/>
      <c r="K15" s="294"/>
      <c r="L15" s="295"/>
      <c r="M15" s="294"/>
      <c r="N15" s="295"/>
      <c r="O15" s="294"/>
      <c r="P15" s="295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120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1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0.4583333333333333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1741</v>
      </c>
      <c r="C20" s="24" t="s">
        <v>63</v>
      </c>
      <c r="D20" s="25" t="s">
        <v>12</v>
      </c>
      <c r="E20" s="26"/>
      <c r="F20" s="27"/>
      <c r="G20" s="28">
        <f>+Q30</f>
        <v>1</v>
      </c>
      <c r="H20" s="29">
        <f>+R30</f>
        <v>3</v>
      </c>
      <c r="I20" s="28">
        <f>Q26</f>
        <v>3</v>
      </c>
      <c r="J20" s="29">
        <f>R26</f>
        <v>0</v>
      </c>
      <c r="K20" s="28">
        <f>Q28</f>
      </c>
      <c r="L20" s="29">
        <f>R28</f>
      </c>
      <c r="M20" s="28"/>
      <c r="N20" s="29"/>
      <c r="O20" s="30">
        <f>IF(SUM(E20:N20)=0,"",COUNTIF(F20:F23,"3"))</f>
        <v>1</v>
      </c>
      <c r="P20" s="31">
        <f>IF(SUM(F20:O20)=0,"",COUNTIF(E20:E23,"3"))</f>
        <v>1</v>
      </c>
      <c r="Q20" s="32">
        <f>IF(SUM(E20:N20)=0,"",SUM(F20:F23))</f>
        <v>4</v>
      </c>
      <c r="R20" s="33">
        <f>IF(SUM(E20:N20)=0,"",SUM(E20:E23))</f>
        <v>3</v>
      </c>
      <c r="S20" s="275">
        <v>2</v>
      </c>
      <c r="T20" s="276"/>
      <c r="V20" s="34">
        <f>+V26+V28+V30</f>
        <v>69</v>
      </c>
      <c r="W20" s="35">
        <f>+W26+W28+W30</f>
        <v>67</v>
      </c>
      <c r="X20" s="36">
        <f>+V20-W20</f>
        <v>2</v>
      </c>
    </row>
    <row r="21" spans="1:24" ht="15">
      <c r="A21" s="37" t="s">
        <v>20</v>
      </c>
      <c r="B21" s="24">
        <v>1433</v>
      </c>
      <c r="C21" s="24" t="s">
        <v>51</v>
      </c>
      <c r="D21" s="38" t="s">
        <v>12</v>
      </c>
      <c r="E21" s="39">
        <f>+R30</f>
        <v>3</v>
      </c>
      <c r="F21" s="40">
        <f>+Q30</f>
        <v>1</v>
      </c>
      <c r="G21" s="41"/>
      <c r="H21" s="42"/>
      <c r="I21" s="39">
        <f>Q29</f>
        <v>3</v>
      </c>
      <c r="J21" s="40">
        <f>R29</f>
        <v>1</v>
      </c>
      <c r="K21" s="39">
        <f>Q27</f>
      </c>
      <c r="L21" s="40">
        <f>R27</f>
      </c>
      <c r="M21" s="39"/>
      <c r="N21" s="40"/>
      <c r="O21" s="30">
        <f>IF(SUM(E21:N21)=0,"",COUNTIF(H20:H23,"3"))</f>
        <v>2</v>
      </c>
      <c r="P21" s="31">
        <f>IF(SUM(F21:O21)=0,"",COUNTIF(G20:G23,"3"))</f>
        <v>0</v>
      </c>
      <c r="Q21" s="32">
        <f>IF(SUM(E21:N21)=0,"",SUM(H20:H23))</f>
        <v>6</v>
      </c>
      <c r="R21" s="33">
        <f>IF(SUM(E21:N21)=0,"",SUM(G20:G23))</f>
        <v>2</v>
      </c>
      <c r="S21" s="275">
        <v>1</v>
      </c>
      <c r="T21" s="276"/>
      <c r="V21" s="34">
        <f>+V27+V29+W30</f>
        <v>84</v>
      </c>
      <c r="W21" s="35">
        <f>+W27+W29+V30</f>
        <v>71</v>
      </c>
      <c r="X21" s="36">
        <f>+V21-W21</f>
        <v>13</v>
      </c>
    </row>
    <row r="22" spans="1:24" ht="15">
      <c r="A22" s="37" t="s">
        <v>21</v>
      </c>
      <c r="B22" s="24">
        <v>1400</v>
      </c>
      <c r="C22" s="24" t="s">
        <v>73</v>
      </c>
      <c r="D22" s="38" t="s">
        <v>1</v>
      </c>
      <c r="E22" s="39">
        <f>+R26</f>
        <v>0</v>
      </c>
      <c r="F22" s="40">
        <f>+Q26</f>
        <v>3</v>
      </c>
      <c r="G22" s="39">
        <f>R29</f>
        <v>1</v>
      </c>
      <c r="H22" s="40">
        <f>Q29</f>
        <v>3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0</v>
      </c>
      <c r="P22" s="31">
        <f>IF(SUM(F22:O22)=0,"",COUNTIF(I20:I23,"3"))</f>
        <v>2</v>
      </c>
      <c r="Q22" s="32">
        <f>IF(SUM(E22:N22)=0,"",SUM(J20:J23))</f>
        <v>1</v>
      </c>
      <c r="R22" s="33">
        <f>IF(SUM(E22:N22)=0,"",SUM(I20:I23))</f>
        <v>6</v>
      </c>
      <c r="S22" s="275">
        <v>3</v>
      </c>
      <c r="T22" s="276"/>
      <c r="V22" s="34">
        <f>+W26+W29+V31</f>
        <v>66</v>
      </c>
      <c r="W22" s="35">
        <f>+V26+V29+W31</f>
        <v>81</v>
      </c>
      <c r="X22" s="36">
        <f>+V22-W22</f>
        <v>-15</v>
      </c>
    </row>
    <row r="23" spans="1:24" ht="15.75" thickBot="1">
      <c r="A23" s="43" t="s">
        <v>22</v>
      </c>
      <c r="B23" s="44">
        <v>1300</v>
      </c>
      <c r="C23" s="44" t="s">
        <v>71</v>
      </c>
      <c r="D23" s="45" t="s">
        <v>1</v>
      </c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277"/>
      <c r="T23" s="278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Jansons Rolands</v>
      </c>
      <c r="D26" s="71" t="str">
        <f>IF(C22&gt;"",C22,"")</f>
        <v>Åberg Olle</v>
      </c>
      <c r="E26" s="56"/>
      <c r="F26" s="72"/>
      <c r="G26" s="284">
        <v>8</v>
      </c>
      <c r="H26" s="285"/>
      <c r="I26" s="286">
        <v>8</v>
      </c>
      <c r="J26" s="287"/>
      <c r="K26" s="286">
        <v>12</v>
      </c>
      <c r="L26" s="287"/>
      <c r="M26" s="286"/>
      <c r="N26" s="287"/>
      <c r="O26" s="288"/>
      <c r="P26" s="287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36</v>
      </c>
      <c r="W26" s="78">
        <f t="shared" si="13"/>
        <v>28</v>
      </c>
      <c r="X26" s="79">
        <f aca="true" t="shared" si="14" ref="X26:X31">+V26-W26</f>
        <v>8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8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8</v>
      </c>
      <c r="AD26" s="80">
        <f>IF(K26="",0,IF(LEFT(K26,1)="-",ABS(K26),(IF(K26&gt;9,K26+2,11))))</f>
        <v>14</v>
      </c>
      <c r="AE26" s="81">
        <f aca="true" t="shared" si="17" ref="AE26:AE31">IF(K26="",0,IF(LEFT(K26,1)="-",(IF(ABS(K26)&gt;9,(ABS(K26)+2),11)),K26))</f>
        <v>12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Brinaru Benjamin</v>
      </c>
      <c r="D27" s="82" t="str">
        <f>IF(C23&gt;"",C23,"")</f>
        <v>Viklund Jonathan</v>
      </c>
      <c r="E27" s="83"/>
      <c r="F27" s="72"/>
      <c r="G27" s="289"/>
      <c r="H27" s="290"/>
      <c r="I27" s="289"/>
      <c r="J27" s="290"/>
      <c r="K27" s="289"/>
      <c r="L27" s="290"/>
      <c r="M27" s="289"/>
      <c r="N27" s="290"/>
      <c r="O27" s="289"/>
      <c r="P27" s="290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Jansons Rolands</v>
      </c>
      <c r="D28" s="89" t="str">
        <f>IF(C23&gt;"",C23,"")</f>
        <v>Viklund Jonathan</v>
      </c>
      <c r="E28" s="64"/>
      <c r="F28" s="65"/>
      <c r="G28" s="291"/>
      <c r="H28" s="292"/>
      <c r="I28" s="291"/>
      <c r="J28" s="292"/>
      <c r="K28" s="291"/>
      <c r="L28" s="292"/>
      <c r="M28" s="291"/>
      <c r="N28" s="292"/>
      <c r="O28" s="291"/>
      <c r="P28" s="29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Brinaru Benjamin</v>
      </c>
      <c r="D29" s="82" t="str">
        <f>IF(C22&gt;"",C22,"")</f>
        <v>Åberg Olle</v>
      </c>
      <c r="E29" s="56"/>
      <c r="F29" s="72"/>
      <c r="G29" s="286">
        <v>-11</v>
      </c>
      <c r="H29" s="287"/>
      <c r="I29" s="286">
        <v>9</v>
      </c>
      <c r="J29" s="287"/>
      <c r="K29" s="286">
        <v>6</v>
      </c>
      <c r="L29" s="287"/>
      <c r="M29" s="286">
        <v>10</v>
      </c>
      <c r="N29" s="287"/>
      <c r="O29" s="286"/>
      <c r="P29" s="287"/>
      <c r="Q29" s="73">
        <f t="shared" si="11"/>
        <v>3</v>
      </c>
      <c r="R29" s="74">
        <f t="shared" si="12"/>
        <v>1</v>
      </c>
      <c r="S29" s="84"/>
      <c r="T29" s="85"/>
      <c r="V29" s="77">
        <f t="shared" si="13"/>
        <v>45</v>
      </c>
      <c r="W29" s="78">
        <f t="shared" si="13"/>
        <v>38</v>
      </c>
      <c r="X29" s="79">
        <f t="shared" si="14"/>
        <v>7</v>
      </c>
      <c r="Z29" s="86">
        <f t="shared" si="21"/>
        <v>11</v>
      </c>
      <c r="AA29" s="87">
        <f t="shared" si="15"/>
        <v>13</v>
      </c>
      <c r="AB29" s="86">
        <f t="shared" si="21"/>
        <v>11</v>
      </c>
      <c r="AC29" s="87">
        <f t="shared" si="16"/>
        <v>9</v>
      </c>
      <c r="AD29" s="86">
        <f t="shared" si="21"/>
        <v>11</v>
      </c>
      <c r="AE29" s="87">
        <f t="shared" si="17"/>
        <v>6</v>
      </c>
      <c r="AF29" s="86">
        <f t="shared" si="21"/>
        <v>12</v>
      </c>
      <c r="AG29" s="87">
        <f t="shared" si="18"/>
        <v>10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Jansons Rolands</v>
      </c>
      <c r="D30" s="82" t="str">
        <f>IF(C21&gt;"",C21,"")</f>
        <v>Brinaru Benjamin</v>
      </c>
      <c r="E30" s="83"/>
      <c r="F30" s="72"/>
      <c r="G30" s="289">
        <v>6</v>
      </c>
      <c r="H30" s="290"/>
      <c r="I30" s="289">
        <v>-9</v>
      </c>
      <c r="J30" s="290"/>
      <c r="K30" s="293">
        <v>-4</v>
      </c>
      <c r="L30" s="290"/>
      <c r="M30" s="289">
        <v>-9</v>
      </c>
      <c r="N30" s="290"/>
      <c r="O30" s="289"/>
      <c r="P30" s="290"/>
      <c r="Q30" s="73">
        <f t="shared" si="11"/>
        <v>1</v>
      </c>
      <c r="R30" s="74">
        <f t="shared" si="12"/>
        <v>3</v>
      </c>
      <c r="S30" s="84"/>
      <c r="T30" s="85"/>
      <c r="V30" s="77">
        <f t="shared" si="13"/>
        <v>33</v>
      </c>
      <c r="W30" s="78">
        <f t="shared" si="13"/>
        <v>39</v>
      </c>
      <c r="X30" s="79">
        <f t="shared" si="14"/>
        <v>-6</v>
      </c>
      <c r="Z30" s="86">
        <f t="shared" si="21"/>
        <v>11</v>
      </c>
      <c r="AA30" s="87">
        <f t="shared" si="15"/>
        <v>6</v>
      </c>
      <c r="AB30" s="86">
        <f t="shared" si="21"/>
        <v>9</v>
      </c>
      <c r="AC30" s="87">
        <f t="shared" si="16"/>
        <v>11</v>
      </c>
      <c r="AD30" s="86">
        <f t="shared" si="21"/>
        <v>4</v>
      </c>
      <c r="AE30" s="87">
        <f t="shared" si="17"/>
        <v>11</v>
      </c>
      <c r="AF30" s="86">
        <f t="shared" si="21"/>
        <v>9</v>
      </c>
      <c r="AG30" s="87">
        <f t="shared" si="18"/>
        <v>11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Åberg Olle</v>
      </c>
      <c r="D31" s="92" t="str">
        <f>IF(C23&gt;"",C23,"")</f>
        <v>Viklund Jonathan</v>
      </c>
      <c r="E31" s="93"/>
      <c r="F31" s="94"/>
      <c r="G31" s="294"/>
      <c r="H31" s="295"/>
      <c r="I31" s="294"/>
      <c r="J31" s="295"/>
      <c r="K31" s="294"/>
      <c r="L31" s="295"/>
      <c r="M31" s="294"/>
      <c r="N31" s="295"/>
      <c r="O31" s="294"/>
      <c r="P31" s="295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120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60</v>
      </c>
      <c r="D5" s="193" t="s">
        <v>12</v>
      </c>
      <c r="E5" s="194" t="s">
        <v>60</v>
      </c>
    </row>
    <row r="6" spans="1:6" ht="15">
      <c r="A6" s="191" t="s">
        <v>20</v>
      </c>
      <c r="B6" s="195"/>
      <c r="C6" s="195"/>
      <c r="D6" s="196"/>
      <c r="E6" s="197"/>
      <c r="F6" s="194" t="s">
        <v>60</v>
      </c>
    </row>
    <row r="7" spans="1:7" ht="15">
      <c r="A7" s="198" t="s">
        <v>21</v>
      </c>
      <c r="B7" s="199"/>
      <c r="C7" s="199"/>
      <c r="D7" s="200"/>
      <c r="E7" s="194" t="s">
        <v>63</v>
      </c>
      <c r="F7" s="201" t="s">
        <v>189</v>
      </c>
      <c r="G7" s="202"/>
    </row>
    <row r="8" spans="1:7" ht="15">
      <c r="A8" s="198" t="s">
        <v>22</v>
      </c>
      <c r="B8" s="199" t="s">
        <v>153</v>
      </c>
      <c r="C8" s="199" t="s">
        <v>63</v>
      </c>
      <c r="D8" s="200" t="s">
        <v>12</v>
      </c>
      <c r="E8" s="197"/>
      <c r="G8" s="205" t="s">
        <v>60</v>
      </c>
    </row>
    <row r="9" spans="1:7" ht="15">
      <c r="A9" s="191" t="s">
        <v>99</v>
      </c>
      <c r="B9" s="195" t="s">
        <v>146</v>
      </c>
      <c r="C9" s="195" t="s">
        <v>69</v>
      </c>
      <c r="D9" s="196" t="s">
        <v>1</v>
      </c>
      <c r="E9" s="194" t="s">
        <v>69</v>
      </c>
      <c r="G9" s="201" t="s">
        <v>201</v>
      </c>
    </row>
    <row r="10" spans="1:7" ht="15">
      <c r="A10" s="191" t="s">
        <v>147</v>
      </c>
      <c r="B10" s="195"/>
      <c r="C10" s="195"/>
      <c r="D10" s="196"/>
      <c r="E10" s="197"/>
      <c r="F10" s="194" t="s">
        <v>69</v>
      </c>
      <c r="G10" s="202"/>
    </row>
    <row r="11" spans="1:6" ht="15">
      <c r="A11" s="198" t="s">
        <v>148</v>
      </c>
      <c r="B11" s="199"/>
      <c r="C11" s="199"/>
      <c r="D11" s="200"/>
      <c r="E11" s="194" t="s">
        <v>51</v>
      </c>
      <c r="F11" s="197" t="s">
        <v>193</v>
      </c>
    </row>
    <row r="12" spans="1:5" ht="15">
      <c r="A12" s="206" t="s">
        <v>149</v>
      </c>
      <c r="B12" s="207" t="s">
        <v>145</v>
      </c>
      <c r="C12" s="207" t="s">
        <v>51</v>
      </c>
      <c r="D12" s="208" t="s">
        <v>12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167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11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217"/>
      <c r="Q2" s="217"/>
      <c r="R2" s="236">
        <v>0.4583333333333333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1000</v>
      </c>
      <c r="C4" s="24" t="s">
        <v>61</v>
      </c>
      <c r="D4" s="25" t="s">
        <v>1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3</v>
      </c>
      <c r="P4" s="31">
        <f>IF(SUM(F4:O4)=0,"",COUNTIF(E4:E7,"3"))</f>
        <v>0</v>
      </c>
      <c r="Q4" s="32">
        <f>IF(SUM(E4:N4)=0,"",SUM(F4:F7))</f>
        <v>9</v>
      </c>
      <c r="R4" s="33">
        <f>IF(SUM(E4:N4)=0,"",SUM(E4:E7))</f>
        <v>0</v>
      </c>
      <c r="S4" s="275">
        <v>1</v>
      </c>
      <c r="T4" s="276"/>
      <c r="V4" s="34">
        <f>+V10+V12+V14</f>
        <v>99</v>
      </c>
      <c r="W4" s="35">
        <f>+W10+W12+W14</f>
        <v>42</v>
      </c>
      <c r="X4" s="36">
        <f>+V4-W4</f>
        <v>57</v>
      </c>
    </row>
    <row r="5" spans="1:24" ht="15">
      <c r="A5" s="37" t="s">
        <v>20</v>
      </c>
      <c r="B5" s="24">
        <v>971</v>
      </c>
      <c r="C5" s="24" t="s">
        <v>173</v>
      </c>
      <c r="D5" s="38" t="s">
        <v>174</v>
      </c>
      <c r="E5" s="39">
        <f>+R14</f>
        <v>0</v>
      </c>
      <c r="F5" s="40">
        <f>+Q14</f>
        <v>3</v>
      </c>
      <c r="G5" s="41"/>
      <c r="H5" s="42"/>
      <c r="I5" s="39">
        <f>Q13</f>
        <v>0</v>
      </c>
      <c r="J5" s="40">
        <f>R13</f>
        <v>3</v>
      </c>
      <c r="K5" s="39">
        <f>Q11</f>
        <v>1</v>
      </c>
      <c r="L5" s="40">
        <f>R11</f>
        <v>3</v>
      </c>
      <c r="M5" s="39"/>
      <c r="N5" s="40"/>
      <c r="O5" s="30">
        <f>IF(SUM(E5:N5)=0,"",COUNTIF(H4:H7,"3"))</f>
        <v>0</v>
      </c>
      <c r="P5" s="31">
        <f>IF(SUM(F5:O5)=0,"",COUNTIF(G4:G7,"3"))</f>
        <v>3</v>
      </c>
      <c r="Q5" s="32">
        <f>IF(SUM(E5:N5)=0,"",SUM(H4:H7))</f>
        <v>1</v>
      </c>
      <c r="R5" s="33">
        <f>IF(SUM(E5:N5)=0,"",SUM(G4:G7))</f>
        <v>9</v>
      </c>
      <c r="S5" s="275">
        <v>4</v>
      </c>
      <c r="T5" s="276"/>
      <c r="V5" s="34">
        <f>+V11+V13+W14</f>
        <v>67</v>
      </c>
      <c r="W5" s="35">
        <f>+W11+W13+V14</f>
        <v>112</v>
      </c>
      <c r="X5" s="36">
        <f>+V5-W5</f>
        <v>-45</v>
      </c>
    </row>
    <row r="6" spans="1:24" ht="15">
      <c r="A6" s="37" t="s">
        <v>21</v>
      </c>
      <c r="B6" s="24"/>
      <c r="C6" s="24" t="s">
        <v>175</v>
      </c>
      <c r="D6" s="38" t="s">
        <v>12</v>
      </c>
      <c r="E6" s="39">
        <f>+R10</f>
        <v>0</v>
      </c>
      <c r="F6" s="40">
        <f>+Q10</f>
        <v>3</v>
      </c>
      <c r="G6" s="39">
        <f>R13</f>
        <v>3</v>
      </c>
      <c r="H6" s="40">
        <f>Q13</f>
        <v>0</v>
      </c>
      <c r="I6" s="41"/>
      <c r="J6" s="42"/>
      <c r="K6" s="39">
        <f>Q15</f>
        <v>3</v>
      </c>
      <c r="L6" s="40">
        <f>R15</f>
        <v>0</v>
      </c>
      <c r="M6" s="39"/>
      <c r="N6" s="40"/>
      <c r="O6" s="30">
        <f>IF(SUM(E6:N6)=0,"",COUNTIF(J4:J7,"3"))</f>
        <v>2</v>
      </c>
      <c r="P6" s="31">
        <f>IF(SUM(F6:O6)=0,"",COUNTIF(I4:I7,"3"))</f>
        <v>1</v>
      </c>
      <c r="Q6" s="32">
        <f>IF(SUM(E6:N6)=0,"",SUM(J4:J7))</f>
        <v>6</v>
      </c>
      <c r="R6" s="33">
        <f>IF(SUM(E6:N6)=0,"",SUM(I4:I7))</f>
        <v>3</v>
      </c>
      <c r="S6" s="275">
        <v>2</v>
      </c>
      <c r="T6" s="276"/>
      <c r="V6" s="34">
        <f>+W10+W13+V15</f>
        <v>85</v>
      </c>
      <c r="W6" s="35">
        <f>+V10+V13+W15</f>
        <v>76</v>
      </c>
      <c r="X6" s="36">
        <f>+V6-W6</f>
        <v>9</v>
      </c>
    </row>
    <row r="7" spans="1:24" ht="15.75" thickBot="1">
      <c r="A7" s="43" t="s">
        <v>22</v>
      </c>
      <c r="B7" s="44"/>
      <c r="C7" s="44" t="s">
        <v>121</v>
      </c>
      <c r="D7" s="45" t="s">
        <v>109</v>
      </c>
      <c r="E7" s="46">
        <f>R12</f>
        <v>0</v>
      </c>
      <c r="F7" s="47">
        <f>Q12</f>
        <v>3</v>
      </c>
      <c r="G7" s="46">
        <f>R11</f>
        <v>3</v>
      </c>
      <c r="H7" s="47">
        <f>Q11</f>
        <v>1</v>
      </c>
      <c r="I7" s="46">
        <f>R15</f>
        <v>0</v>
      </c>
      <c r="J7" s="47">
        <f>Q15</f>
        <v>3</v>
      </c>
      <c r="K7" s="48"/>
      <c r="L7" s="49"/>
      <c r="M7" s="46"/>
      <c r="N7" s="47"/>
      <c r="O7" s="50">
        <f>IF(SUM(E7:N7)=0,"",COUNTIF(L4:L7,"3"))</f>
        <v>1</v>
      </c>
      <c r="P7" s="51">
        <f>IF(SUM(F7:O7)=0,"",COUNTIF(K4:K7,"3"))</f>
        <v>2</v>
      </c>
      <c r="Q7" s="52">
        <f>IF(SUM(E7:N8)=0,"",SUM(L4:L7))</f>
        <v>3</v>
      </c>
      <c r="R7" s="53">
        <f>IF(SUM(E7:N7)=0,"",SUM(K4:K7))</f>
        <v>7</v>
      </c>
      <c r="S7" s="277">
        <v>3</v>
      </c>
      <c r="T7" s="278"/>
      <c r="V7" s="34">
        <f>+W11+W12+W15</f>
        <v>80</v>
      </c>
      <c r="W7" s="35">
        <f>+V11+V12+V15</f>
        <v>101</v>
      </c>
      <c r="X7" s="36">
        <f>+V7-W7</f>
        <v>-21</v>
      </c>
    </row>
    <row r="8" spans="1:25" ht="16.5" customHeight="1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customHeight="1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customHeight="1" outlineLevel="1">
      <c r="A10" s="69" t="s">
        <v>38</v>
      </c>
      <c r="B10" s="177"/>
      <c r="C10" s="70" t="str">
        <f>IF(C4&gt;"",C4,"")</f>
        <v>Lehto Emma</v>
      </c>
      <c r="D10" s="71" t="str">
        <f>IF(C6&gt;"",C6,"")</f>
        <v>Tikkanen Pablo</v>
      </c>
      <c r="E10" s="56"/>
      <c r="F10" s="72"/>
      <c r="G10" s="284">
        <v>8</v>
      </c>
      <c r="H10" s="285"/>
      <c r="I10" s="286">
        <v>5</v>
      </c>
      <c r="J10" s="287"/>
      <c r="K10" s="286">
        <v>5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18</v>
      </c>
      <c r="X10" s="79">
        <f aca="true" t="shared" si="3" ref="X10:X15">+V10-W10</f>
        <v>15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8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5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5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customHeight="1" outlineLevel="1">
      <c r="A11" s="69" t="s">
        <v>39</v>
      </c>
      <c r="B11" s="177"/>
      <c r="C11" s="70" t="str">
        <f>IF(C5&gt;"",C5,"")</f>
        <v>Pajunen Daniel</v>
      </c>
      <c r="D11" s="82" t="str">
        <f>IF(C7&gt;"",C7,"")</f>
        <v>Nikkarinen Alesia</v>
      </c>
      <c r="E11" s="83"/>
      <c r="F11" s="72"/>
      <c r="G11" s="289">
        <v>-13</v>
      </c>
      <c r="H11" s="290"/>
      <c r="I11" s="289">
        <v>-4</v>
      </c>
      <c r="J11" s="290"/>
      <c r="K11" s="289">
        <v>8</v>
      </c>
      <c r="L11" s="290"/>
      <c r="M11" s="289">
        <v>-7</v>
      </c>
      <c r="N11" s="290"/>
      <c r="O11" s="289"/>
      <c r="P11" s="290"/>
      <c r="Q11" s="73">
        <f t="shared" si="0"/>
        <v>1</v>
      </c>
      <c r="R11" s="74">
        <f t="shared" si="1"/>
        <v>3</v>
      </c>
      <c r="S11" s="84"/>
      <c r="T11" s="85"/>
      <c r="V11" s="77">
        <f t="shared" si="2"/>
        <v>35</v>
      </c>
      <c r="W11" s="78">
        <f t="shared" si="2"/>
        <v>45</v>
      </c>
      <c r="X11" s="79">
        <f t="shared" si="3"/>
        <v>-10</v>
      </c>
      <c r="Z11" s="86">
        <f>IF(G11="",0,IF(LEFT(G11,1)="-",ABS(G11),(IF(G11&gt;9,G11+2,11))))</f>
        <v>13</v>
      </c>
      <c r="AA11" s="87">
        <f t="shared" si="4"/>
        <v>15</v>
      </c>
      <c r="AB11" s="86">
        <f>IF(I11="",0,IF(LEFT(I11,1)="-",ABS(I11),(IF(I11&gt;9,I11+2,11))))</f>
        <v>4</v>
      </c>
      <c r="AC11" s="87">
        <f t="shared" si="5"/>
        <v>11</v>
      </c>
      <c r="AD11" s="86">
        <f>IF(K11="",0,IF(LEFT(K11,1)="-",ABS(K11),(IF(K11&gt;9,K11+2,11))))</f>
        <v>11</v>
      </c>
      <c r="AE11" s="87">
        <f t="shared" si="6"/>
        <v>8</v>
      </c>
      <c r="AF11" s="86">
        <f>IF(M11="",0,IF(LEFT(M11,1)="-",ABS(M11),(IF(M11&gt;9,M11+2,11))))</f>
        <v>7</v>
      </c>
      <c r="AG11" s="87">
        <f t="shared" si="7"/>
        <v>11</v>
      </c>
      <c r="AH11" s="86">
        <f t="shared" si="8"/>
        <v>0</v>
      </c>
      <c r="AI11" s="87">
        <f t="shared" si="9"/>
        <v>0</v>
      </c>
    </row>
    <row r="12" spans="1:35" ht="16.5" customHeight="1" outlineLevel="1" thickBot="1">
      <c r="A12" s="69" t="s">
        <v>40</v>
      </c>
      <c r="B12" s="177"/>
      <c r="C12" s="88" t="str">
        <f>IF(C4&gt;"",C4,"")</f>
        <v>Lehto Emma</v>
      </c>
      <c r="D12" s="89" t="str">
        <f>IF(C7&gt;"",C7,"")</f>
        <v>Nikkarinen Alesia</v>
      </c>
      <c r="E12" s="64"/>
      <c r="F12" s="65"/>
      <c r="G12" s="291">
        <v>5</v>
      </c>
      <c r="H12" s="292"/>
      <c r="I12" s="291">
        <v>3</v>
      </c>
      <c r="J12" s="292"/>
      <c r="K12" s="291">
        <v>9</v>
      </c>
      <c r="L12" s="292"/>
      <c r="M12" s="291"/>
      <c r="N12" s="292"/>
      <c r="O12" s="291"/>
      <c r="P12" s="29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17</v>
      </c>
      <c r="X12" s="79">
        <f t="shared" si="3"/>
        <v>16</v>
      </c>
      <c r="Z12" s="86">
        <f aca="true" t="shared" si="10" ref="Z12:AF15">IF(G12="",0,IF(LEFT(G12,1)="-",ABS(G12),(IF(G12&gt;9,G12+2,11))))</f>
        <v>11</v>
      </c>
      <c r="AA12" s="87">
        <f t="shared" si="4"/>
        <v>5</v>
      </c>
      <c r="AB12" s="86">
        <f t="shared" si="10"/>
        <v>11</v>
      </c>
      <c r="AC12" s="87">
        <f t="shared" si="5"/>
        <v>3</v>
      </c>
      <c r="AD12" s="86">
        <f t="shared" si="10"/>
        <v>11</v>
      </c>
      <c r="AE12" s="87">
        <f t="shared" si="6"/>
        <v>9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customHeight="1" outlineLevel="1">
      <c r="A13" s="69" t="s">
        <v>41</v>
      </c>
      <c r="B13" s="177"/>
      <c r="C13" s="70" t="str">
        <f>IF(C5&gt;"",C5,"")</f>
        <v>Pajunen Daniel</v>
      </c>
      <c r="D13" s="82" t="str">
        <f>IF(C6&gt;"",C6,"")</f>
        <v>Tikkanen Pablo</v>
      </c>
      <c r="E13" s="56"/>
      <c r="F13" s="72"/>
      <c r="G13" s="286">
        <v>-10</v>
      </c>
      <c r="H13" s="287"/>
      <c r="I13" s="286">
        <v>-8</v>
      </c>
      <c r="J13" s="287"/>
      <c r="K13" s="286">
        <v>-7</v>
      </c>
      <c r="L13" s="287"/>
      <c r="M13" s="286"/>
      <c r="N13" s="287"/>
      <c r="O13" s="286"/>
      <c r="P13" s="287"/>
      <c r="Q13" s="73">
        <f t="shared" si="0"/>
        <v>0</v>
      </c>
      <c r="R13" s="74">
        <f t="shared" si="1"/>
        <v>3</v>
      </c>
      <c r="S13" s="84"/>
      <c r="T13" s="85"/>
      <c r="V13" s="77">
        <f t="shared" si="2"/>
        <v>25</v>
      </c>
      <c r="W13" s="78">
        <f t="shared" si="2"/>
        <v>34</v>
      </c>
      <c r="X13" s="79">
        <f t="shared" si="3"/>
        <v>-9</v>
      </c>
      <c r="Z13" s="86">
        <f t="shared" si="10"/>
        <v>10</v>
      </c>
      <c r="AA13" s="87">
        <f t="shared" si="4"/>
        <v>12</v>
      </c>
      <c r="AB13" s="86">
        <f t="shared" si="10"/>
        <v>8</v>
      </c>
      <c r="AC13" s="87">
        <f t="shared" si="5"/>
        <v>11</v>
      </c>
      <c r="AD13" s="86">
        <f t="shared" si="10"/>
        <v>7</v>
      </c>
      <c r="AE13" s="87">
        <f t="shared" si="6"/>
        <v>11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customHeight="1" outlineLevel="1">
      <c r="A14" s="69" t="s">
        <v>42</v>
      </c>
      <c r="B14" s="177"/>
      <c r="C14" s="70" t="str">
        <f>IF(C4&gt;"",C4,"")</f>
        <v>Lehto Emma</v>
      </c>
      <c r="D14" s="82" t="str">
        <f>IF(C5&gt;"",C5,"")</f>
        <v>Pajunen Daniel</v>
      </c>
      <c r="E14" s="83"/>
      <c r="F14" s="72"/>
      <c r="G14" s="289">
        <v>3</v>
      </c>
      <c r="H14" s="290"/>
      <c r="I14" s="289">
        <v>2</v>
      </c>
      <c r="J14" s="290"/>
      <c r="K14" s="293">
        <v>2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7</v>
      </c>
      <c r="X14" s="79">
        <f t="shared" si="3"/>
        <v>26</v>
      </c>
      <c r="Z14" s="86">
        <f t="shared" si="10"/>
        <v>11</v>
      </c>
      <c r="AA14" s="87">
        <f t="shared" si="4"/>
        <v>3</v>
      </c>
      <c r="AB14" s="86">
        <f t="shared" si="10"/>
        <v>11</v>
      </c>
      <c r="AC14" s="87">
        <f t="shared" si="5"/>
        <v>2</v>
      </c>
      <c r="AD14" s="86">
        <f t="shared" si="10"/>
        <v>11</v>
      </c>
      <c r="AE14" s="87">
        <f t="shared" si="6"/>
        <v>2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customHeight="1" outlineLevel="1" thickBot="1">
      <c r="A15" s="90" t="s">
        <v>43</v>
      </c>
      <c r="B15" s="178"/>
      <c r="C15" s="91" t="str">
        <f>IF(C6&gt;"",C6,"")</f>
        <v>Tikkanen Pablo</v>
      </c>
      <c r="D15" s="92" t="str">
        <f>IF(C7&gt;"",C7,"")</f>
        <v>Nikkarinen Alesia</v>
      </c>
      <c r="E15" s="93"/>
      <c r="F15" s="94"/>
      <c r="G15" s="294">
        <v>6</v>
      </c>
      <c r="H15" s="295"/>
      <c r="I15" s="294">
        <v>4</v>
      </c>
      <c r="J15" s="295"/>
      <c r="K15" s="294">
        <v>8</v>
      </c>
      <c r="L15" s="295"/>
      <c r="M15" s="294"/>
      <c r="N15" s="295"/>
      <c r="O15" s="294"/>
      <c r="P15" s="295"/>
      <c r="Q15" s="95">
        <f t="shared" si="0"/>
        <v>3</v>
      </c>
      <c r="R15" s="96">
        <f t="shared" si="1"/>
        <v>0</v>
      </c>
      <c r="S15" s="97"/>
      <c r="T15" s="98"/>
      <c r="V15" s="77">
        <f t="shared" si="2"/>
        <v>33</v>
      </c>
      <c r="W15" s="78">
        <f t="shared" si="2"/>
        <v>18</v>
      </c>
      <c r="X15" s="79">
        <f t="shared" si="3"/>
        <v>15</v>
      </c>
      <c r="Z15" s="99">
        <f t="shared" si="10"/>
        <v>11</v>
      </c>
      <c r="AA15" s="100">
        <f t="shared" si="4"/>
        <v>6</v>
      </c>
      <c r="AB15" s="99">
        <f t="shared" si="10"/>
        <v>11</v>
      </c>
      <c r="AC15" s="100">
        <f t="shared" si="5"/>
        <v>4</v>
      </c>
      <c r="AD15" s="99">
        <f t="shared" si="10"/>
        <v>11</v>
      </c>
      <c r="AE15" s="100">
        <f t="shared" si="6"/>
        <v>8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167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12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217"/>
      <c r="Q18" s="217"/>
      <c r="R18" s="236">
        <v>0.4583333333333333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1000</v>
      </c>
      <c r="C20" s="24" t="s">
        <v>49</v>
      </c>
      <c r="D20" s="25" t="s">
        <v>1</v>
      </c>
      <c r="E20" s="26"/>
      <c r="F20" s="27"/>
      <c r="G20" s="28">
        <f>+Q30</f>
        <v>3</v>
      </c>
      <c r="H20" s="29">
        <f>+R30</f>
        <v>2</v>
      </c>
      <c r="I20" s="28">
        <f>Q26</f>
        <v>3</v>
      </c>
      <c r="J20" s="29">
        <f>R26</f>
        <v>0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3</v>
      </c>
      <c r="P20" s="31">
        <f>IF(SUM(F20:O20)=0,"",COUNTIF(E20:E23,"3"))</f>
        <v>0</v>
      </c>
      <c r="Q20" s="32">
        <f>IF(SUM(E20:N20)=0,"",SUM(F20:F23))</f>
        <v>9</v>
      </c>
      <c r="R20" s="33">
        <f>IF(SUM(E20:N20)=0,"",SUM(E20:E23))</f>
        <v>2</v>
      </c>
      <c r="S20" s="275">
        <v>1</v>
      </c>
      <c r="T20" s="276"/>
      <c r="V20" s="34">
        <f>+V26+V28+V30</f>
        <v>119</v>
      </c>
      <c r="W20" s="35">
        <f>+W26+W28+W30</f>
        <v>77</v>
      </c>
      <c r="X20" s="36">
        <f>+V20-W20</f>
        <v>42</v>
      </c>
    </row>
    <row r="21" spans="1:24" ht="15">
      <c r="A21" s="37" t="s">
        <v>20</v>
      </c>
      <c r="B21" s="24">
        <v>961</v>
      </c>
      <c r="C21" s="24" t="s">
        <v>172</v>
      </c>
      <c r="D21" s="38" t="s">
        <v>12</v>
      </c>
      <c r="E21" s="39">
        <f>+R30</f>
        <v>2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2</v>
      </c>
      <c r="P21" s="31">
        <f>IF(SUM(F21:O21)=0,"",COUNTIF(G20:G23,"3"))</f>
        <v>1</v>
      </c>
      <c r="Q21" s="32">
        <f>IF(SUM(E21:N21)=0,"",SUM(H20:H23))</f>
        <v>8</v>
      </c>
      <c r="R21" s="33">
        <f>IF(SUM(E21:N21)=0,"",SUM(G20:G23))</f>
        <v>3</v>
      </c>
      <c r="S21" s="275">
        <v>2</v>
      </c>
      <c r="T21" s="276"/>
      <c r="V21" s="34">
        <f>+V27+V29+W30</f>
        <v>111</v>
      </c>
      <c r="W21" s="35">
        <f>+W27+W29+V30</f>
        <v>83</v>
      </c>
      <c r="X21" s="36">
        <f>+V21-W21</f>
        <v>28</v>
      </c>
    </row>
    <row r="22" spans="1:24" ht="15">
      <c r="A22" s="37" t="s">
        <v>21</v>
      </c>
      <c r="B22" s="24">
        <v>900</v>
      </c>
      <c r="C22" s="24" t="s">
        <v>50</v>
      </c>
      <c r="D22" s="38" t="s">
        <v>1</v>
      </c>
      <c r="E22" s="39">
        <f>+R26</f>
        <v>0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  <v>1</v>
      </c>
      <c r="L22" s="40">
        <f>R31</f>
        <v>3</v>
      </c>
      <c r="M22" s="39"/>
      <c r="N22" s="40"/>
      <c r="O22" s="30">
        <f>IF(SUM(E22:N22)=0,"",COUNTIF(J20:J23,"3"))</f>
        <v>0</v>
      </c>
      <c r="P22" s="31">
        <f>IF(SUM(F22:O22)=0,"",COUNTIF(I20:I23,"3"))</f>
        <v>3</v>
      </c>
      <c r="Q22" s="32">
        <f>IF(SUM(E22:N22)=0,"",SUM(J20:J23))</f>
        <v>1</v>
      </c>
      <c r="R22" s="33">
        <f>IF(SUM(E22:N22)=0,"",SUM(I20:I23))</f>
        <v>9</v>
      </c>
      <c r="S22" s="275">
        <v>4</v>
      </c>
      <c r="T22" s="276"/>
      <c r="V22" s="34">
        <f>+W26+W29+V31</f>
        <v>60</v>
      </c>
      <c r="W22" s="35">
        <f>+V26+V29+W31</f>
        <v>105</v>
      </c>
      <c r="X22" s="36">
        <f>+V22-W22</f>
        <v>-45</v>
      </c>
    </row>
    <row r="23" spans="1:24" ht="15.75" thickBot="1">
      <c r="A23" s="43" t="s">
        <v>22</v>
      </c>
      <c r="B23" s="44"/>
      <c r="C23" s="44" t="s">
        <v>114</v>
      </c>
      <c r="D23" s="45" t="s">
        <v>109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3</v>
      </c>
      <c r="J23" s="47">
        <f>Q31</f>
        <v>1</v>
      </c>
      <c r="K23" s="48"/>
      <c r="L23" s="49"/>
      <c r="M23" s="46"/>
      <c r="N23" s="47"/>
      <c r="O23" s="50">
        <f>IF(SUM(E23:N23)=0,"",COUNTIF(L20:L23,"3"))</f>
        <v>1</v>
      </c>
      <c r="P23" s="51">
        <f>IF(SUM(F23:O23)=0,"",COUNTIF(K20:K23,"3"))</f>
        <v>2</v>
      </c>
      <c r="Q23" s="52">
        <f>IF(SUM(E23:N24)=0,"",SUM(L20:L23))</f>
        <v>3</v>
      </c>
      <c r="R23" s="53">
        <f>IF(SUM(E23:N23)=0,"",SUM(K20:K23))</f>
        <v>7</v>
      </c>
      <c r="S23" s="277">
        <v>3</v>
      </c>
      <c r="T23" s="278"/>
      <c r="V23" s="34">
        <f>+W27+W28+W31</f>
        <v>82</v>
      </c>
      <c r="W23" s="35">
        <f>+V27+V28+V31</f>
        <v>107</v>
      </c>
      <c r="X23" s="36">
        <f>+V23-W23</f>
        <v>-25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Valberg Nathalie</v>
      </c>
      <c r="D26" s="71" t="str">
        <f>IF(C22&gt;"",C22,"")</f>
        <v>Vaara Siri</v>
      </c>
      <c r="E26" s="56"/>
      <c r="F26" s="72"/>
      <c r="G26" s="284">
        <v>4</v>
      </c>
      <c r="H26" s="285"/>
      <c r="I26" s="286">
        <v>1</v>
      </c>
      <c r="J26" s="287"/>
      <c r="K26" s="286">
        <v>2</v>
      </c>
      <c r="L26" s="287"/>
      <c r="M26" s="286"/>
      <c r="N26" s="287"/>
      <c r="O26" s="288"/>
      <c r="P26" s="287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7</v>
      </c>
      <c r="X26" s="79">
        <f aca="true" t="shared" si="14" ref="X26:X31">+V26-W26</f>
        <v>26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4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1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2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Linnainmaa Jarno</v>
      </c>
      <c r="D27" s="82" t="str">
        <f>IF(C23&gt;"",C23,"")</f>
        <v>Siljuk Jegor</v>
      </c>
      <c r="E27" s="83"/>
      <c r="F27" s="72"/>
      <c r="G27" s="289">
        <v>5</v>
      </c>
      <c r="H27" s="290"/>
      <c r="I27" s="289">
        <v>6</v>
      </c>
      <c r="J27" s="290"/>
      <c r="K27" s="289">
        <v>7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18</v>
      </c>
      <c r="X27" s="79">
        <f t="shared" si="14"/>
        <v>15</v>
      </c>
      <c r="Z27" s="86">
        <f>IF(G27="",0,IF(LEFT(G27,1)="-",ABS(G27),(IF(G27&gt;9,G27+2,11))))</f>
        <v>11</v>
      </c>
      <c r="AA27" s="87">
        <f t="shared" si="15"/>
        <v>5</v>
      </c>
      <c r="AB27" s="86">
        <f>IF(I27="",0,IF(LEFT(I27,1)="-",ABS(I27),(IF(I27&gt;9,I27+2,11))))</f>
        <v>11</v>
      </c>
      <c r="AC27" s="87">
        <f t="shared" si="16"/>
        <v>6</v>
      </c>
      <c r="AD27" s="86">
        <f>IF(K27="",0,IF(LEFT(K27,1)="-",ABS(K27),(IF(K27&gt;9,K27+2,11))))</f>
        <v>11</v>
      </c>
      <c r="AE27" s="87">
        <f t="shared" si="17"/>
        <v>7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Valberg Nathalie</v>
      </c>
      <c r="D28" s="89" t="str">
        <f>IF(C23&gt;"",C23,"")</f>
        <v>Siljuk Jegor</v>
      </c>
      <c r="E28" s="64"/>
      <c r="F28" s="65"/>
      <c r="G28" s="291">
        <v>13</v>
      </c>
      <c r="H28" s="292"/>
      <c r="I28" s="291">
        <v>8</v>
      </c>
      <c r="J28" s="292"/>
      <c r="K28" s="291">
        <v>5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37</v>
      </c>
      <c r="W28" s="78">
        <f t="shared" si="13"/>
        <v>26</v>
      </c>
      <c r="X28" s="79">
        <f t="shared" si="14"/>
        <v>11</v>
      </c>
      <c r="Z28" s="86">
        <f aca="true" t="shared" si="21" ref="Z28:AF31">IF(G28="",0,IF(LEFT(G28,1)="-",ABS(G28),(IF(G28&gt;9,G28+2,11))))</f>
        <v>15</v>
      </c>
      <c r="AA28" s="87">
        <f t="shared" si="15"/>
        <v>13</v>
      </c>
      <c r="AB28" s="86">
        <f t="shared" si="21"/>
        <v>11</v>
      </c>
      <c r="AC28" s="87">
        <f t="shared" si="16"/>
        <v>8</v>
      </c>
      <c r="AD28" s="86">
        <f t="shared" si="21"/>
        <v>11</v>
      </c>
      <c r="AE28" s="87">
        <f t="shared" si="17"/>
        <v>5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Linnainmaa Jarno</v>
      </c>
      <c r="D29" s="82" t="str">
        <f>IF(C22&gt;"",C22,"")</f>
        <v>Vaara Siri</v>
      </c>
      <c r="E29" s="56"/>
      <c r="F29" s="72"/>
      <c r="G29" s="286">
        <v>2</v>
      </c>
      <c r="H29" s="287"/>
      <c r="I29" s="286">
        <v>4</v>
      </c>
      <c r="J29" s="287"/>
      <c r="K29" s="286">
        <v>10</v>
      </c>
      <c r="L29" s="287"/>
      <c r="M29" s="286"/>
      <c r="N29" s="287"/>
      <c r="O29" s="286"/>
      <c r="P29" s="287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34</v>
      </c>
      <c r="W29" s="78">
        <f t="shared" si="13"/>
        <v>16</v>
      </c>
      <c r="X29" s="79">
        <f t="shared" si="14"/>
        <v>18</v>
      </c>
      <c r="Z29" s="86">
        <f t="shared" si="21"/>
        <v>11</v>
      </c>
      <c r="AA29" s="87">
        <f t="shared" si="15"/>
        <v>2</v>
      </c>
      <c r="AB29" s="86">
        <f t="shared" si="21"/>
        <v>11</v>
      </c>
      <c r="AC29" s="87">
        <f t="shared" si="16"/>
        <v>4</v>
      </c>
      <c r="AD29" s="86">
        <f t="shared" si="21"/>
        <v>12</v>
      </c>
      <c r="AE29" s="87">
        <f t="shared" si="17"/>
        <v>10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Valberg Nathalie</v>
      </c>
      <c r="D30" s="82" t="str">
        <f>IF(C21&gt;"",C21,"")</f>
        <v>Linnainmaa Jarno</v>
      </c>
      <c r="E30" s="83"/>
      <c r="F30" s="72"/>
      <c r="G30" s="289">
        <v>9</v>
      </c>
      <c r="H30" s="290"/>
      <c r="I30" s="289">
        <v>-7</v>
      </c>
      <c r="J30" s="290"/>
      <c r="K30" s="293">
        <v>5</v>
      </c>
      <c r="L30" s="290"/>
      <c r="M30" s="289">
        <v>-9</v>
      </c>
      <c r="N30" s="290"/>
      <c r="O30" s="289">
        <v>8</v>
      </c>
      <c r="P30" s="290"/>
      <c r="Q30" s="73">
        <f t="shared" si="11"/>
        <v>3</v>
      </c>
      <c r="R30" s="74">
        <f t="shared" si="12"/>
        <v>2</v>
      </c>
      <c r="S30" s="84"/>
      <c r="T30" s="85"/>
      <c r="V30" s="77">
        <f t="shared" si="13"/>
        <v>49</v>
      </c>
      <c r="W30" s="78">
        <f t="shared" si="13"/>
        <v>44</v>
      </c>
      <c r="X30" s="79">
        <f t="shared" si="14"/>
        <v>5</v>
      </c>
      <c r="Z30" s="86">
        <f t="shared" si="21"/>
        <v>11</v>
      </c>
      <c r="AA30" s="87">
        <f t="shared" si="15"/>
        <v>9</v>
      </c>
      <c r="AB30" s="86">
        <f t="shared" si="21"/>
        <v>7</v>
      </c>
      <c r="AC30" s="87">
        <f t="shared" si="16"/>
        <v>11</v>
      </c>
      <c r="AD30" s="86">
        <f t="shared" si="21"/>
        <v>11</v>
      </c>
      <c r="AE30" s="87">
        <f t="shared" si="17"/>
        <v>5</v>
      </c>
      <c r="AF30" s="86">
        <f t="shared" si="21"/>
        <v>9</v>
      </c>
      <c r="AG30" s="87">
        <f t="shared" si="18"/>
        <v>11</v>
      </c>
      <c r="AH30" s="86">
        <f t="shared" si="19"/>
        <v>11</v>
      </c>
      <c r="AI30" s="87">
        <f t="shared" si="20"/>
        <v>8</v>
      </c>
    </row>
    <row r="31" spans="1:35" ht="16.5" outlineLevel="1" thickBot="1">
      <c r="A31" s="90" t="s">
        <v>43</v>
      </c>
      <c r="B31" s="178"/>
      <c r="C31" s="91" t="str">
        <f>IF(C22&gt;"",C22,"")</f>
        <v>Vaara Siri</v>
      </c>
      <c r="D31" s="92" t="str">
        <f>IF(C23&gt;"",C23,"")</f>
        <v>Siljuk Jegor</v>
      </c>
      <c r="E31" s="93"/>
      <c r="F31" s="94"/>
      <c r="G31" s="294">
        <v>-8</v>
      </c>
      <c r="H31" s="295"/>
      <c r="I31" s="294">
        <v>-8</v>
      </c>
      <c r="J31" s="295"/>
      <c r="K31" s="294">
        <v>4</v>
      </c>
      <c r="L31" s="295"/>
      <c r="M31" s="294">
        <v>-10</v>
      </c>
      <c r="N31" s="295"/>
      <c r="O31" s="294"/>
      <c r="P31" s="295"/>
      <c r="Q31" s="95">
        <f t="shared" si="11"/>
        <v>1</v>
      </c>
      <c r="R31" s="96">
        <f t="shared" si="12"/>
        <v>3</v>
      </c>
      <c r="S31" s="97"/>
      <c r="T31" s="98"/>
      <c r="V31" s="77">
        <f t="shared" si="13"/>
        <v>37</v>
      </c>
      <c r="W31" s="78">
        <f t="shared" si="13"/>
        <v>38</v>
      </c>
      <c r="X31" s="79">
        <f t="shared" si="14"/>
        <v>-1</v>
      </c>
      <c r="Z31" s="99">
        <f t="shared" si="21"/>
        <v>8</v>
      </c>
      <c r="AA31" s="100">
        <f t="shared" si="15"/>
        <v>11</v>
      </c>
      <c r="AB31" s="99">
        <f t="shared" si="21"/>
        <v>8</v>
      </c>
      <c r="AC31" s="100">
        <f t="shared" si="16"/>
        <v>11</v>
      </c>
      <c r="AD31" s="99">
        <f t="shared" si="21"/>
        <v>11</v>
      </c>
      <c r="AE31" s="100">
        <f t="shared" si="17"/>
        <v>4</v>
      </c>
      <c r="AF31" s="99">
        <f t="shared" si="21"/>
        <v>10</v>
      </c>
      <c r="AG31" s="100">
        <f t="shared" si="18"/>
        <v>12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14:H14"/>
    <mergeCell ref="I14:J14"/>
    <mergeCell ref="K14:L14"/>
    <mergeCell ref="M14:N14"/>
    <mergeCell ref="O14:P14"/>
    <mergeCell ref="G19:H19"/>
    <mergeCell ref="I19:J19"/>
    <mergeCell ref="K19:L19"/>
    <mergeCell ref="M19:N19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1:H11"/>
    <mergeCell ref="I11:J11"/>
    <mergeCell ref="K11:L11"/>
    <mergeCell ref="M11:N11"/>
    <mergeCell ref="S4:T4"/>
    <mergeCell ref="S5:T5"/>
    <mergeCell ref="S6:T6"/>
    <mergeCell ref="S7:T7"/>
    <mergeCell ref="O11:P11"/>
    <mergeCell ref="G10:H10"/>
    <mergeCell ref="I10:J10"/>
    <mergeCell ref="K10:L10"/>
    <mergeCell ref="M10:N10"/>
    <mergeCell ref="O10:P10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  <mergeCell ref="G9:H9"/>
    <mergeCell ref="I9:J9"/>
    <mergeCell ref="K9:L9"/>
    <mergeCell ref="M9:N9"/>
    <mergeCell ref="O9:P9"/>
    <mergeCell ref="Q9:R9"/>
    <mergeCell ref="K17:N17"/>
    <mergeCell ref="O17:Q17"/>
    <mergeCell ref="R17:T17"/>
    <mergeCell ref="E18:G18"/>
    <mergeCell ref="H18:J18"/>
    <mergeCell ref="K18:N18"/>
    <mergeCell ref="R18:T18"/>
    <mergeCell ref="E19:F19"/>
    <mergeCell ref="S19:T19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167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61</v>
      </c>
      <c r="D5" s="193" t="s">
        <v>1</v>
      </c>
      <c r="E5" s="194" t="s">
        <v>61</v>
      </c>
    </row>
    <row r="6" spans="1:6" ht="15">
      <c r="A6" s="191" t="s">
        <v>20</v>
      </c>
      <c r="B6" s="195"/>
      <c r="C6" s="195"/>
      <c r="D6" s="196"/>
      <c r="E6" s="197"/>
      <c r="F6" s="194" t="s">
        <v>172</v>
      </c>
    </row>
    <row r="7" spans="1:7" ht="15">
      <c r="A7" s="198" t="s">
        <v>21</v>
      </c>
      <c r="B7" s="199"/>
      <c r="C7" s="199"/>
      <c r="D7" s="200"/>
      <c r="E7" s="194" t="s">
        <v>172</v>
      </c>
      <c r="F7" s="201" t="s">
        <v>199</v>
      </c>
      <c r="G7" s="202"/>
    </row>
    <row r="8" spans="1:7" ht="15">
      <c r="A8" s="198" t="s">
        <v>22</v>
      </c>
      <c r="B8" s="199" t="s">
        <v>153</v>
      </c>
      <c r="C8" s="199" t="s">
        <v>172</v>
      </c>
      <c r="D8" s="200" t="s">
        <v>12</v>
      </c>
      <c r="E8" s="197"/>
      <c r="G8" s="205" t="s">
        <v>49</v>
      </c>
    </row>
    <row r="9" spans="1:7" ht="15">
      <c r="A9" s="191" t="s">
        <v>99</v>
      </c>
      <c r="B9" s="195" t="s">
        <v>146</v>
      </c>
      <c r="C9" s="195" t="s">
        <v>175</v>
      </c>
      <c r="D9" s="196" t="s">
        <v>12</v>
      </c>
      <c r="E9" s="194" t="s">
        <v>175</v>
      </c>
      <c r="G9" s="201" t="s">
        <v>205</v>
      </c>
    </row>
    <row r="10" spans="1:7" ht="15">
      <c r="A10" s="191" t="s">
        <v>147</v>
      </c>
      <c r="B10" s="195"/>
      <c r="C10" s="195"/>
      <c r="D10" s="196"/>
      <c r="E10" s="197"/>
      <c r="F10" s="194" t="s">
        <v>49</v>
      </c>
      <c r="G10" s="202"/>
    </row>
    <row r="11" spans="1:6" ht="15">
      <c r="A11" s="198" t="s">
        <v>148</v>
      </c>
      <c r="B11" s="199"/>
      <c r="C11" s="199"/>
      <c r="D11" s="200"/>
      <c r="E11" s="194" t="s">
        <v>49</v>
      </c>
      <c r="F11" s="197" t="s">
        <v>198</v>
      </c>
    </row>
    <row r="12" spans="1:5" ht="15">
      <c r="A12" s="206" t="s">
        <v>149</v>
      </c>
      <c r="B12" s="207" t="s">
        <v>145</v>
      </c>
      <c r="C12" s="207" t="s">
        <v>49</v>
      </c>
      <c r="D12" s="208" t="s">
        <v>1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122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6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0.5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1100</v>
      </c>
      <c r="C4" s="24" t="s">
        <v>2</v>
      </c>
      <c r="D4" s="25" t="s">
        <v>3</v>
      </c>
      <c r="E4" s="26"/>
      <c r="F4" s="27"/>
      <c r="G4" s="28">
        <f>+Q14</f>
        <v>2</v>
      </c>
      <c r="H4" s="29">
        <f>+R14</f>
        <v>3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1</v>
      </c>
      <c r="P4" s="31">
        <f>IF(SUM(F4:O4)=0,"",COUNTIF(E4:E7,"3"))</f>
        <v>1</v>
      </c>
      <c r="Q4" s="32">
        <f>IF(SUM(E4:N4)=0,"",SUM(F4:F7))</f>
        <v>5</v>
      </c>
      <c r="R4" s="33">
        <f>IF(SUM(E4:N4)=0,"",SUM(E4:E7))</f>
        <v>3</v>
      </c>
      <c r="S4" s="275">
        <v>2</v>
      </c>
      <c r="T4" s="276"/>
      <c r="V4" s="34">
        <f>+V10+V12+V14</f>
        <v>76</v>
      </c>
      <c r="W4" s="35">
        <f>+W10+W12+W14</f>
        <v>53</v>
      </c>
      <c r="X4" s="36">
        <f>+V4-W4</f>
        <v>23</v>
      </c>
    </row>
    <row r="5" spans="1:24" ht="15">
      <c r="A5" s="37" t="s">
        <v>20</v>
      </c>
      <c r="B5" s="24">
        <v>1028</v>
      </c>
      <c r="C5" s="24" t="s">
        <v>123</v>
      </c>
      <c r="D5" s="38" t="s">
        <v>12</v>
      </c>
      <c r="E5" s="39">
        <f>+R14</f>
        <v>3</v>
      </c>
      <c r="F5" s="40">
        <f>+Q14</f>
        <v>2</v>
      </c>
      <c r="G5" s="41"/>
      <c r="H5" s="42"/>
      <c r="I5" s="39">
        <f>Q13</f>
        <v>3</v>
      </c>
      <c r="J5" s="40">
        <f>R13</f>
        <v>0</v>
      </c>
      <c r="K5" s="39">
        <f>Q11</f>
      </c>
      <c r="L5" s="40">
        <f>R11</f>
      </c>
      <c r="M5" s="39"/>
      <c r="N5" s="40"/>
      <c r="O5" s="30">
        <f>IF(SUM(E5:N5)=0,"",COUNTIF(H4:H7,"3"))</f>
        <v>2</v>
      </c>
      <c r="P5" s="31">
        <f>IF(SUM(F5:O5)=0,"",COUNTIF(G4:G7,"3"))</f>
        <v>0</v>
      </c>
      <c r="Q5" s="32">
        <f>IF(SUM(E5:N5)=0,"",SUM(H4:H7))</f>
        <v>6</v>
      </c>
      <c r="R5" s="33">
        <f>IF(SUM(E5:N5)=0,"",SUM(G4:G7))</f>
        <v>2</v>
      </c>
      <c r="S5" s="275">
        <v>1</v>
      </c>
      <c r="T5" s="276"/>
      <c r="V5" s="34">
        <f>+V11+V13+W14</f>
        <v>78</v>
      </c>
      <c r="W5" s="35">
        <f>+W11+W13+V14</f>
        <v>54</v>
      </c>
      <c r="X5" s="36">
        <f>+V5-W5</f>
        <v>24</v>
      </c>
    </row>
    <row r="6" spans="1:24" ht="15">
      <c r="A6" s="37" t="s">
        <v>21</v>
      </c>
      <c r="B6" s="24">
        <v>933</v>
      </c>
      <c r="C6" s="24" t="s">
        <v>111</v>
      </c>
      <c r="D6" s="38" t="s">
        <v>109</v>
      </c>
      <c r="E6" s="39">
        <f>+R10</f>
        <v>0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0</v>
      </c>
      <c r="R6" s="33">
        <f>IF(SUM(E6:N6)=0,"",SUM(I4:I7))</f>
        <v>6</v>
      </c>
      <c r="S6" s="275">
        <v>3</v>
      </c>
      <c r="T6" s="276"/>
      <c r="V6" s="34">
        <f>+W10+W13+V15</f>
        <v>19</v>
      </c>
      <c r="W6" s="35">
        <f>+V10+V13+W15</f>
        <v>66</v>
      </c>
      <c r="X6" s="36">
        <f>+V6-W6</f>
        <v>-47</v>
      </c>
    </row>
    <row r="7" spans="1:24" ht="15.75" thickBot="1">
      <c r="A7" s="43" t="s">
        <v>22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277"/>
      <c r="T7" s="278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Zulfukarova Adelina</v>
      </c>
      <c r="D10" s="71" t="str">
        <f>IF(C6&gt;"",C6,"")</f>
        <v>Nykänen Carolina</v>
      </c>
      <c r="E10" s="56"/>
      <c r="F10" s="72"/>
      <c r="G10" s="284">
        <v>3</v>
      </c>
      <c r="H10" s="285"/>
      <c r="I10" s="286">
        <v>4</v>
      </c>
      <c r="J10" s="287"/>
      <c r="K10" s="286">
        <v>1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8</v>
      </c>
      <c r="X10" s="79">
        <f aca="true" t="shared" si="3" ref="X10:X15">+V10-W10</f>
        <v>25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3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4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1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Käppi Eerika</v>
      </c>
      <c r="D11" s="82">
        <f>IF(C7&gt;"",C7,"")</f>
      </c>
      <c r="E11" s="83"/>
      <c r="F11" s="72"/>
      <c r="G11" s="289"/>
      <c r="H11" s="290"/>
      <c r="I11" s="289"/>
      <c r="J11" s="290"/>
      <c r="K11" s="289"/>
      <c r="L11" s="290"/>
      <c r="M11" s="289"/>
      <c r="N11" s="290"/>
      <c r="O11" s="289"/>
      <c r="P11" s="290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Zulfukarova Adelina</v>
      </c>
      <c r="D12" s="89">
        <f>IF(C7&gt;"",C7,"")</f>
      </c>
      <c r="E12" s="64"/>
      <c r="F12" s="65"/>
      <c r="G12" s="291"/>
      <c r="H12" s="292"/>
      <c r="I12" s="291"/>
      <c r="J12" s="292"/>
      <c r="K12" s="291"/>
      <c r="L12" s="292"/>
      <c r="M12" s="291"/>
      <c r="N12" s="292"/>
      <c r="O12" s="291"/>
      <c r="P12" s="29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Käppi Eerika</v>
      </c>
      <c r="D13" s="82" t="str">
        <f>IF(C6&gt;"",C6,"")</f>
        <v>Nykänen Carolina</v>
      </c>
      <c r="E13" s="56"/>
      <c r="F13" s="72"/>
      <c r="G13" s="286">
        <v>4</v>
      </c>
      <c r="H13" s="287"/>
      <c r="I13" s="286">
        <v>2</v>
      </c>
      <c r="J13" s="287"/>
      <c r="K13" s="286">
        <v>5</v>
      </c>
      <c r="L13" s="287"/>
      <c r="M13" s="286"/>
      <c r="N13" s="287"/>
      <c r="O13" s="286"/>
      <c r="P13" s="287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33</v>
      </c>
      <c r="W13" s="78">
        <f t="shared" si="2"/>
        <v>11</v>
      </c>
      <c r="X13" s="79">
        <f t="shared" si="3"/>
        <v>22</v>
      </c>
      <c r="Z13" s="86">
        <f t="shared" si="10"/>
        <v>11</v>
      </c>
      <c r="AA13" s="87">
        <f t="shared" si="4"/>
        <v>4</v>
      </c>
      <c r="AB13" s="86">
        <f t="shared" si="10"/>
        <v>11</v>
      </c>
      <c r="AC13" s="87">
        <f t="shared" si="5"/>
        <v>2</v>
      </c>
      <c r="AD13" s="86">
        <f t="shared" si="10"/>
        <v>11</v>
      </c>
      <c r="AE13" s="87">
        <f t="shared" si="6"/>
        <v>5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Zulfukarova Adelina</v>
      </c>
      <c r="D14" s="82" t="str">
        <f>IF(C5&gt;"",C5,"")</f>
        <v>Käppi Eerika</v>
      </c>
      <c r="E14" s="83"/>
      <c r="F14" s="72"/>
      <c r="G14" s="289">
        <v>8</v>
      </c>
      <c r="H14" s="290"/>
      <c r="I14" s="289">
        <v>-6</v>
      </c>
      <c r="J14" s="290"/>
      <c r="K14" s="293">
        <v>-7</v>
      </c>
      <c r="L14" s="290"/>
      <c r="M14" s="289">
        <v>4</v>
      </c>
      <c r="N14" s="290"/>
      <c r="O14" s="289">
        <v>-8</v>
      </c>
      <c r="P14" s="290"/>
      <c r="Q14" s="73">
        <f t="shared" si="0"/>
        <v>2</v>
      </c>
      <c r="R14" s="74">
        <f t="shared" si="1"/>
        <v>3</v>
      </c>
      <c r="S14" s="84"/>
      <c r="T14" s="85"/>
      <c r="V14" s="77">
        <f t="shared" si="2"/>
        <v>43</v>
      </c>
      <c r="W14" s="78">
        <f t="shared" si="2"/>
        <v>45</v>
      </c>
      <c r="X14" s="79">
        <f t="shared" si="3"/>
        <v>-2</v>
      </c>
      <c r="Z14" s="86">
        <f t="shared" si="10"/>
        <v>11</v>
      </c>
      <c r="AA14" s="87">
        <f t="shared" si="4"/>
        <v>8</v>
      </c>
      <c r="AB14" s="86">
        <f t="shared" si="10"/>
        <v>6</v>
      </c>
      <c r="AC14" s="87">
        <f t="shared" si="5"/>
        <v>11</v>
      </c>
      <c r="AD14" s="86">
        <f t="shared" si="10"/>
        <v>7</v>
      </c>
      <c r="AE14" s="87">
        <f t="shared" si="6"/>
        <v>11</v>
      </c>
      <c r="AF14" s="86">
        <f t="shared" si="10"/>
        <v>11</v>
      </c>
      <c r="AG14" s="87">
        <f t="shared" si="7"/>
        <v>4</v>
      </c>
      <c r="AH14" s="86">
        <f t="shared" si="8"/>
        <v>8</v>
      </c>
      <c r="AI14" s="87">
        <f t="shared" si="9"/>
        <v>11</v>
      </c>
    </row>
    <row r="15" spans="1:35" ht="16.5" outlineLevel="1" thickBot="1">
      <c r="A15" s="90" t="s">
        <v>43</v>
      </c>
      <c r="B15" s="178"/>
      <c r="C15" s="91" t="str">
        <f>IF(C6&gt;"",C6,"")</f>
        <v>Nykänen Carolina</v>
      </c>
      <c r="D15" s="92">
        <f>IF(C7&gt;"",C7,"")</f>
      </c>
      <c r="E15" s="93"/>
      <c r="F15" s="94"/>
      <c r="G15" s="294"/>
      <c r="H15" s="295"/>
      <c r="I15" s="294"/>
      <c r="J15" s="295"/>
      <c r="K15" s="294"/>
      <c r="L15" s="295"/>
      <c r="M15" s="294"/>
      <c r="N15" s="295"/>
      <c r="O15" s="294"/>
      <c r="P15" s="295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122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7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0.5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1094</v>
      </c>
      <c r="C20" s="24" t="s">
        <v>124</v>
      </c>
      <c r="D20" s="25" t="s">
        <v>65</v>
      </c>
      <c r="E20" s="26"/>
      <c r="F20" s="27"/>
      <c r="G20" s="28">
        <f>+Q30</f>
        <v>3</v>
      </c>
      <c r="H20" s="29">
        <f>+R30</f>
        <v>0</v>
      </c>
      <c r="I20" s="28">
        <f>Q26</f>
      </c>
      <c r="J20" s="29">
        <f>R26</f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0</v>
      </c>
      <c r="S20" s="275">
        <v>1</v>
      </c>
      <c r="T20" s="276"/>
      <c r="V20" s="34">
        <f>+V26+V28+V30</f>
        <v>66</v>
      </c>
      <c r="W20" s="35">
        <f>+W26+W28+W30</f>
        <v>42</v>
      </c>
      <c r="X20" s="36">
        <f>+V20-W20</f>
        <v>24</v>
      </c>
    </row>
    <row r="21" spans="1:24" ht="15">
      <c r="A21" s="37" t="s">
        <v>20</v>
      </c>
      <c r="B21" s="24">
        <v>1000</v>
      </c>
      <c r="C21" s="24" t="s">
        <v>76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</c>
      <c r="J21" s="40">
        <f>R29</f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1</v>
      </c>
      <c r="P21" s="31">
        <f>IF(SUM(F21:O21)=0,"",COUNTIF(G20:G23,"3"))</f>
        <v>1</v>
      </c>
      <c r="Q21" s="32">
        <f>IF(SUM(E21:N21)=0,"",SUM(H20:H23))</f>
        <v>3</v>
      </c>
      <c r="R21" s="33">
        <f>IF(SUM(E21:N21)=0,"",SUM(G20:G23))</f>
        <v>3</v>
      </c>
      <c r="S21" s="275">
        <v>2</v>
      </c>
      <c r="T21" s="276"/>
      <c r="V21" s="34">
        <f>+V27+V29+W30</f>
        <v>55</v>
      </c>
      <c r="W21" s="35">
        <f>+W27+W29+V30</f>
        <v>49</v>
      </c>
      <c r="X21" s="36">
        <f>+V21-W21</f>
        <v>6</v>
      </c>
    </row>
    <row r="22" spans="1:24" ht="15">
      <c r="A22" s="37" t="s">
        <v>21</v>
      </c>
      <c r="B22" s="24"/>
      <c r="C22" s="24"/>
      <c r="D22" s="38"/>
      <c r="E22" s="39">
        <f>+R26</f>
      </c>
      <c r="F22" s="40">
        <f>+Q26</f>
      </c>
      <c r="G22" s="39">
        <f>R29</f>
      </c>
      <c r="H22" s="40">
        <f>Q29</f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</c>
      <c r="P22" s="31">
        <f>IF(SUM(F22:O22)=0,"",COUNTIF(I20:I23,"3"))</f>
      </c>
      <c r="Q22" s="32">
        <f>IF(SUM(E22:N22)=0,"",SUM(J20:J23))</f>
      </c>
      <c r="R22" s="33">
        <f>IF(SUM(E22:N22)=0,"",SUM(I20:I23))</f>
      </c>
      <c r="S22" s="275"/>
      <c r="T22" s="276"/>
      <c r="V22" s="34">
        <f>+W26+W29+V31</f>
        <v>0</v>
      </c>
      <c r="W22" s="35">
        <f>+V26+V29+W31</f>
        <v>0</v>
      </c>
      <c r="X22" s="36">
        <f>+V22-W22</f>
        <v>0</v>
      </c>
    </row>
    <row r="23" spans="1:24" ht="15.75" thickBot="1">
      <c r="A23" s="43" t="s">
        <v>22</v>
      </c>
      <c r="B23" s="44">
        <v>932</v>
      </c>
      <c r="C23" s="44" t="s">
        <v>113</v>
      </c>
      <c r="D23" s="45" t="s">
        <v>109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2</v>
      </c>
      <c r="Q23" s="52">
        <f>IF(SUM(E23:N24)=0,"",SUM(L20:L23))</f>
        <v>0</v>
      </c>
      <c r="R23" s="53">
        <f>IF(SUM(E23:N23)=0,"",SUM(K20:K23))</f>
        <v>6</v>
      </c>
      <c r="S23" s="277">
        <v>3</v>
      </c>
      <c r="T23" s="278"/>
      <c r="V23" s="34">
        <f>+W27+W28+W31</f>
        <v>36</v>
      </c>
      <c r="W23" s="35">
        <f>+V27+V28+V31</f>
        <v>66</v>
      </c>
      <c r="X23" s="36">
        <f>+V23-W23</f>
        <v>-30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Hartzell Kai</v>
      </c>
      <c r="D26" s="71">
        <f>IF(C22&gt;"",C22,"")</f>
      </c>
      <c r="E26" s="56"/>
      <c r="F26" s="72"/>
      <c r="G26" s="284"/>
      <c r="H26" s="285"/>
      <c r="I26" s="286"/>
      <c r="J26" s="287"/>
      <c r="K26" s="286"/>
      <c r="L26" s="287"/>
      <c r="M26" s="286"/>
      <c r="N26" s="287"/>
      <c r="O26" s="288"/>
      <c r="P26" s="287"/>
      <c r="Q26" s="73">
        <f aca="true" t="shared" si="11" ref="Q26:Q31">IF(COUNT(G26:O26)=0,"",COUNTIF(G26:O26,"&gt;=0"))</f>
      </c>
      <c r="R26" s="74">
        <f aca="true" t="shared" si="12" ref="R26:R31">IF(COUNT(G26:O26)=0,"",(IF(LEFT(G26,1)="-",1,0)+IF(LEFT(I26,1)="-",1,0)+IF(LEFT(K26,1)="-",1,0)+IF(LEFT(M26,1)="-",1,0)+IF(LEFT(O26,1)="-",1,0)))</f>
      </c>
      <c r="S26" s="75"/>
      <c r="T26" s="76"/>
      <c r="V26" s="77">
        <f aca="true" t="shared" si="13" ref="V26:W31">+Z26+AB26+AD26+AF26+AH26</f>
        <v>0</v>
      </c>
      <c r="W26" s="78">
        <f t="shared" si="13"/>
        <v>0</v>
      </c>
      <c r="X26" s="79">
        <f aca="true" t="shared" si="14" ref="X26:X31">+V26-W26</f>
        <v>0</v>
      </c>
      <c r="Z26" s="80">
        <f>IF(G26="",0,IF(LEFT(G26,1)="-",ABS(G26),(IF(G26&gt;9,G26+2,11))))</f>
        <v>0</v>
      </c>
      <c r="AA26" s="81">
        <f aca="true" t="shared" si="15" ref="AA26:AA31">IF(G26="",0,IF(LEFT(G26,1)="-",(IF(ABS(G26)&gt;9,(ABS(G26)+2),11)),G26))</f>
        <v>0</v>
      </c>
      <c r="AB26" s="80">
        <f>IF(I26="",0,IF(LEFT(I26,1)="-",ABS(I26),(IF(I26&gt;9,I26+2,11))))</f>
        <v>0</v>
      </c>
      <c r="AC26" s="81">
        <f aca="true" t="shared" si="16" ref="AC26:AC31">IF(I26="",0,IF(LEFT(I26,1)="-",(IF(ABS(I26)&gt;9,(ABS(I26)+2),11)),I26))</f>
        <v>0</v>
      </c>
      <c r="AD26" s="80">
        <f>IF(K26="",0,IF(LEFT(K26,1)="-",ABS(K26),(IF(K26&gt;9,K26+2,11))))</f>
        <v>0</v>
      </c>
      <c r="AE26" s="81">
        <f aca="true" t="shared" si="17" ref="AE26:AE31">IF(K26="",0,IF(LEFT(K26,1)="-",(IF(ABS(K26)&gt;9,(ABS(K26)+2),11)),K26))</f>
        <v>0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Lindgren Anders</v>
      </c>
      <c r="D27" s="82" t="str">
        <f>IF(C23&gt;"",C23,"")</f>
        <v>Filyushkin Danila</v>
      </c>
      <c r="E27" s="83"/>
      <c r="F27" s="72"/>
      <c r="G27" s="289">
        <v>7</v>
      </c>
      <c r="H27" s="290"/>
      <c r="I27" s="289">
        <v>1</v>
      </c>
      <c r="J27" s="290"/>
      <c r="K27" s="289">
        <v>8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16</v>
      </c>
      <c r="X27" s="79">
        <f t="shared" si="14"/>
        <v>17</v>
      </c>
      <c r="Z27" s="86">
        <f>IF(G27="",0,IF(LEFT(G27,1)="-",ABS(G27),(IF(G27&gt;9,G27+2,11))))</f>
        <v>11</v>
      </c>
      <c r="AA27" s="87">
        <f t="shared" si="15"/>
        <v>7</v>
      </c>
      <c r="AB27" s="86">
        <f>IF(I27="",0,IF(LEFT(I27,1)="-",ABS(I27),(IF(I27&gt;9,I27+2,11))))</f>
        <v>11</v>
      </c>
      <c r="AC27" s="87">
        <f t="shared" si="16"/>
        <v>1</v>
      </c>
      <c r="AD27" s="86">
        <f>IF(K27="",0,IF(LEFT(K27,1)="-",ABS(K27),(IF(K27&gt;9,K27+2,11))))</f>
        <v>11</v>
      </c>
      <c r="AE27" s="87">
        <f t="shared" si="17"/>
        <v>8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Hartzell Kai</v>
      </c>
      <c r="D28" s="89" t="str">
        <f>IF(C23&gt;"",C23,"")</f>
        <v>Filyushkin Danila</v>
      </c>
      <c r="E28" s="64"/>
      <c r="F28" s="65"/>
      <c r="G28" s="291">
        <v>4</v>
      </c>
      <c r="H28" s="292"/>
      <c r="I28" s="291">
        <v>9</v>
      </c>
      <c r="J28" s="292"/>
      <c r="K28" s="291">
        <v>7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20</v>
      </c>
      <c r="X28" s="79">
        <f t="shared" si="14"/>
        <v>13</v>
      </c>
      <c r="Z28" s="86">
        <f aca="true" t="shared" si="21" ref="Z28:AF31">IF(G28="",0,IF(LEFT(G28,1)="-",ABS(G28),(IF(G28&gt;9,G28+2,11))))</f>
        <v>11</v>
      </c>
      <c r="AA28" s="87">
        <f t="shared" si="15"/>
        <v>4</v>
      </c>
      <c r="AB28" s="86">
        <f t="shared" si="21"/>
        <v>11</v>
      </c>
      <c r="AC28" s="87">
        <f t="shared" si="16"/>
        <v>9</v>
      </c>
      <c r="AD28" s="86">
        <f t="shared" si="21"/>
        <v>11</v>
      </c>
      <c r="AE28" s="87">
        <f t="shared" si="17"/>
        <v>7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Lindgren Anders</v>
      </c>
      <c r="D29" s="82">
        <f>IF(C22&gt;"",C22,"")</f>
      </c>
      <c r="E29" s="56"/>
      <c r="F29" s="72"/>
      <c r="G29" s="286"/>
      <c r="H29" s="287"/>
      <c r="I29" s="286"/>
      <c r="J29" s="287"/>
      <c r="K29" s="286"/>
      <c r="L29" s="287"/>
      <c r="M29" s="286"/>
      <c r="N29" s="287"/>
      <c r="O29" s="286"/>
      <c r="P29" s="287"/>
      <c r="Q29" s="73">
        <f t="shared" si="11"/>
      </c>
      <c r="R29" s="74">
        <f t="shared" si="12"/>
      </c>
      <c r="S29" s="84"/>
      <c r="T29" s="85"/>
      <c r="V29" s="77">
        <f t="shared" si="13"/>
        <v>0</v>
      </c>
      <c r="W29" s="78">
        <f t="shared" si="13"/>
        <v>0</v>
      </c>
      <c r="X29" s="79">
        <f t="shared" si="14"/>
        <v>0</v>
      </c>
      <c r="Z29" s="86">
        <f t="shared" si="21"/>
        <v>0</v>
      </c>
      <c r="AA29" s="87">
        <f t="shared" si="15"/>
        <v>0</v>
      </c>
      <c r="AB29" s="86">
        <f t="shared" si="21"/>
        <v>0</v>
      </c>
      <c r="AC29" s="87">
        <f t="shared" si="16"/>
        <v>0</v>
      </c>
      <c r="AD29" s="86">
        <f t="shared" si="21"/>
        <v>0</v>
      </c>
      <c r="AE29" s="87">
        <f t="shared" si="17"/>
        <v>0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Hartzell Kai</v>
      </c>
      <c r="D30" s="82" t="str">
        <f>IF(C21&gt;"",C21,"")</f>
        <v>Lindgren Anders</v>
      </c>
      <c r="E30" s="83"/>
      <c r="F30" s="72"/>
      <c r="G30" s="289">
        <v>5</v>
      </c>
      <c r="H30" s="290"/>
      <c r="I30" s="289">
        <v>8</v>
      </c>
      <c r="J30" s="290"/>
      <c r="K30" s="293">
        <v>9</v>
      </c>
      <c r="L30" s="290"/>
      <c r="M30" s="289"/>
      <c r="N30" s="290"/>
      <c r="O30" s="289"/>
      <c r="P30" s="290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33</v>
      </c>
      <c r="W30" s="78">
        <f t="shared" si="13"/>
        <v>22</v>
      </c>
      <c r="X30" s="79">
        <f t="shared" si="14"/>
        <v>11</v>
      </c>
      <c r="Z30" s="86">
        <f t="shared" si="21"/>
        <v>11</v>
      </c>
      <c r="AA30" s="87">
        <f t="shared" si="15"/>
        <v>5</v>
      </c>
      <c r="AB30" s="86">
        <f t="shared" si="21"/>
        <v>11</v>
      </c>
      <c r="AC30" s="87">
        <f t="shared" si="16"/>
        <v>8</v>
      </c>
      <c r="AD30" s="86">
        <f t="shared" si="21"/>
        <v>11</v>
      </c>
      <c r="AE30" s="87">
        <f t="shared" si="17"/>
        <v>9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>
        <f>IF(C22&gt;"",C22,"")</f>
      </c>
      <c r="D31" s="92" t="str">
        <f>IF(C23&gt;"",C23,"")</f>
        <v>Filyushkin Danila</v>
      </c>
      <c r="E31" s="93"/>
      <c r="F31" s="94"/>
      <c r="G31" s="294"/>
      <c r="H31" s="295"/>
      <c r="I31" s="294"/>
      <c r="J31" s="295"/>
      <c r="K31" s="294"/>
      <c r="L31" s="295"/>
      <c r="M31" s="294"/>
      <c r="N31" s="295"/>
      <c r="O31" s="294"/>
      <c r="P31" s="295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73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222" t="s">
        <v>122</v>
      </c>
      <c r="L33" s="223"/>
      <c r="M33" s="223"/>
      <c r="N33" s="224"/>
      <c r="O33" s="225" t="s">
        <v>13</v>
      </c>
      <c r="P33" s="226"/>
      <c r="Q33" s="226"/>
      <c r="R33" s="227">
        <v>3</v>
      </c>
      <c r="S33" s="269"/>
      <c r="T33" s="270"/>
    </row>
    <row r="34" spans="1:20" ht="16.5" thickBot="1">
      <c r="A34" s="8"/>
      <c r="B34" s="174"/>
      <c r="C34" s="9" t="s">
        <v>9</v>
      </c>
      <c r="D34" s="10" t="s">
        <v>14</v>
      </c>
      <c r="E34" s="229">
        <v>2</v>
      </c>
      <c r="F34" s="230"/>
      <c r="G34" s="231"/>
      <c r="H34" s="232" t="s">
        <v>15</v>
      </c>
      <c r="I34" s="233"/>
      <c r="J34" s="233"/>
      <c r="K34" s="234">
        <v>41574</v>
      </c>
      <c r="L34" s="234"/>
      <c r="M34" s="234"/>
      <c r="N34" s="235"/>
      <c r="O34" s="11" t="s">
        <v>16</v>
      </c>
      <c r="P34" s="12"/>
      <c r="Q34" s="12"/>
      <c r="R34" s="236">
        <v>0.5</v>
      </c>
      <c r="S34" s="237"/>
      <c r="T34" s="238"/>
    </row>
    <row r="35" spans="1:24" ht="16.5" thickTop="1">
      <c r="A35" s="13"/>
      <c r="B35" s="14" t="s">
        <v>138</v>
      </c>
      <c r="C35" s="14" t="s">
        <v>17</v>
      </c>
      <c r="D35" s="15" t="s">
        <v>18</v>
      </c>
      <c r="E35" s="271" t="s">
        <v>19</v>
      </c>
      <c r="F35" s="272"/>
      <c r="G35" s="271" t="s">
        <v>20</v>
      </c>
      <c r="H35" s="272"/>
      <c r="I35" s="271" t="s">
        <v>21</v>
      </c>
      <c r="J35" s="272"/>
      <c r="K35" s="271" t="s">
        <v>22</v>
      </c>
      <c r="L35" s="272"/>
      <c r="M35" s="271"/>
      <c r="N35" s="272"/>
      <c r="O35" s="16" t="s">
        <v>23</v>
      </c>
      <c r="P35" s="17" t="s">
        <v>24</v>
      </c>
      <c r="Q35" s="18" t="s">
        <v>25</v>
      </c>
      <c r="R35" s="19"/>
      <c r="S35" s="273" t="s">
        <v>26</v>
      </c>
      <c r="T35" s="274"/>
      <c r="V35" s="20" t="s">
        <v>27</v>
      </c>
      <c r="W35" s="21"/>
      <c r="X35" s="22" t="s">
        <v>28</v>
      </c>
    </row>
    <row r="36" spans="1:24" ht="15">
      <c r="A36" s="23" t="s">
        <v>19</v>
      </c>
      <c r="B36" s="24">
        <v>1093</v>
      </c>
      <c r="C36" s="24" t="s">
        <v>117</v>
      </c>
      <c r="D36" s="25" t="s">
        <v>109</v>
      </c>
      <c r="E36" s="26"/>
      <c r="F36" s="27"/>
      <c r="G36" s="28">
        <f>+Q46</f>
        <v>3</v>
      </c>
      <c r="H36" s="29">
        <f>+R46</f>
        <v>0</v>
      </c>
      <c r="I36" s="28">
        <f>Q42</f>
        <v>3</v>
      </c>
      <c r="J36" s="29">
        <f>R42</f>
        <v>0</v>
      </c>
      <c r="K36" s="28">
        <f>Q44</f>
        <v>2</v>
      </c>
      <c r="L36" s="29">
        <f>R44</f>
        <v>3</v>
      </c>
      <c r="M36" s="28"/>
      <c r="N36" s="29"/>
      <c r="O36" s="30">
        <f>IF(SUM(E36:N36)=0,"",COUNTIF(F36:F39,"3"))</f>
        <v>2</v>
      </c>
      <c r="P36" s="31">
        <f>IF(SUM(F36:O36)=0,"",COUNTIF(E36:E39,"3"))</f>
        <v>1</v>
      </c>
      <c r="Q36" s="32">
        <f>IF(SUM(E36:N36)=0,"",SUM(F36:F39))</f>
        <v>8</v>
      </c>
      <c r="R36" s="33">
        <f>IF(SUM(E36:N36)=0,"",SUM(E36:E39))</f>
        <v>3</v>
      </c>
      <c r="S36" s="275">
        <v>1</v>
      </c>
      <c r="T36" s="276"/>
      <c r="V36" s="34">
        <f>+V42+V44+V46</f>
        <v>109</v>
      </c>
      <c r="W36" s="35">
        <f>+W42+W44+W46</f>
        <v>67</v>
      </c>
      <c r="X36" s="36">
        <f>+V36-W36</f>
        <v>42</v>
      </c>
    </row>
    <row r="37" spans="1:24" ht="15">
      <c r="A37" s="37" t="s">
        <v>20</v>
      </c>
      <c r="B37" s="24">
        <v>1000</v>
      </c>
      <c r="C37" s="24" t="s">
        <v>77</v>
      </c>
      <c r="D37" s="38" t="s">
        <v>1</v>
      </c>
      <c r="E37" s="39">
        <f>+R46</f>
        <v>0</v>
      </c>
      <c r="F37" s="40">
        <f>+Q46</f>
        <v>3</v>
      </c>
      <c r="G37" s="41"/>
      <c r="H37" s="42"/>
      <c r="I37" s="39">
        <f>Q45</f>
        <v>3</v>
      </c>
      <c r="J37" s="40">
        <f>R45</f>
        <v>0</v>
      </c>
      <c r="K37" s="39">
        <f>Q43</f>
        <v>3</v>
      </c>
      <c r="L37" s="40">
        <f>R43</f>
        <v>1</v>
      </c>
      <c r="M37" s="39"/>
      <c r="N37" s="40"/>
      <c r="O37" s="30">
        <f>IF(SUM(E37:N37)=0,"",COUNTIF(H36:H39,"3"))</f>
        <v>2</v>
      </c>
      <c r="P37" s="31">
        <f>IF(SUM(F37:O37)=0,"",COUNTIF(G36:G39,"3"))</f>
        <v>1</v>
      </c>
      <c r="Q37" s="32">
        <f>IF(SUM(E37:N37)=0,"",SUM(H36:H39))</f>
        <v>6</v>
      </c>
      <c r="R37" s="33">
        <f>IF(SUM(E37:N37)=0,"",SUM(G36:G39))</f>
        <v>4</v>
      </c>
      <c r="S37" s="275">
        <v>3</v>
      </c>
      <c r="T37" s="276"/>
      <c r="V37" s="34">
        <f>+V43+V45+W46</f>
        <v>89</v>
      </c>
      <c r="W37" s="35">
        <f>+W43+W45+V46</f>
        <v>84</v>
      </c>
      <c r="X37" s="36">
        <f>+V37-W37</f>
        <v>5</v>
      </c>
    </row>
    <row r="38" spans="1:24" ht="15">
      <c r="A38" s="37" t="s">
        <v>21</v>
      </c>
      <c r="B38" s="24">
        <v>982</v>
      </c>
      <c r="C38" s="24" t="s">
        <v>46</v>
      </c>
      <c r="D38" s="38" t="s">
        <v>12</v>
      </c>
      <c r="E38" s="39">
        <f>+R42</f>
        <v>0</v>
      </c>
      <c r="F38" s="40">
        <f>+Q42</f>
        <v>3</v>
      </c>
      <c r="G38" s="39">
        <f>R45</f>
        <v>0</v>
      </c>
      <c r="H38" s="40">
        <f>Q45</f>
        <v>3</v>
      </c>
      <c r="I38" s="41"/>
      <c r="J38" s="42"/>
      <c r="K38" s="39">
        <f>Q47</f>
        <v>0</v>
      </c>
      <c r="L38" s="40">
        <f>R47</f>
        <v>3</v>
      </c>
      <c r="M38" s="39"/>
      <c r="N38" s="40"/>
      <c r="O38" s="30">
        <f>IF(SUM(E38:N38)=0,"",COUNTIF(J36:J39,"3"))</f>
        <v>0</v>
      </c>
      <c r="P38" s="31">
        <f>IF(SUM(F38:O38)=0,"",COUNTIF(I36:I39,"3"))</f>
        <v>3</v>
      </c>
      <c r="Q38" s="32">
        <f>IF(SUM(E38:N38)=0,"",SUM(J36:J39))</f>
        <v>0</v>
      </c>
      <c r="R38" s="33">
        <f>IF(SUM(E38:N38)=0,"",SUM(I36:I39))</f>
        <v>9</v>
      </c>
      <c r="S38" s="275">
        <v>4</v>
      </c>
      <c r="T38" s="276"/>
      <c r="V38" s="34">
        <f>+W42+W45+V47</f>
        <v>47</v>
      </c>
      <c r="W38" s="35">
        <f>+V42+V45+W47</f>
        <v>100</v>
      </c>
      <c r="X38" s="36">
        <f>+V38-W38</f>
        <v>-53</v>
      </c>
    </row>
    <row r="39" spans="1:24" ht="15.75" thickBot="1">
      <c r="A39" s="43" t="s">
        <v>22</v>
      </c>
      <c r="B39" s="44">
        <v>929</v>
      </c>
      <c r="C39" s="44" t="s">
        <v>119</v>
      </c>
      <c r="D39" s="45" t="s">
        <v>109</v>
      </c>
      <c r="E39" s="46">
        <f>R44</f>
        <v>3</v>
      </c>
      <c r="F39" s="47">
        <f>Q44</f>
        <v>2</v>
      </c>
      <c r="G39" s="46">
        <f>R43</f>
        <v>1</v>
      </c>
      <c r="H39" s="47">
        <f>Q43</f>
        <v>3</v>
      </c>
      <c r="I39" s="46">
        <f>R47</f>
        <v>3</v>
      </c>
      <c r="J39" s="47">
        <f>Q47</f>
        <v>0</v>
      </c>
      <c r="K39" s="48"/>
      <c r="L39" s="49"/>
      <c r="M39" s="46"/>
      <c r="N39" s="47"/>
      <c r="O39" s="50">
        <f>IF(SUM(E39:N39)=0,"",COUNTIF(L36:L39,"3"))</f>
        <v>2</v>
      </c>
      <c r="P39" s="51">
        <f>IF(SUM(F39:O39)=0,"",COUNTIF(K36:K39,"3"))</f>
        <v>1</v>
      </c>
      <c r="Q39" s="52">
        <f>IF(SUM(E39:N40)=0,"",SUM(L36:L39))</f>
        <v>7</v>
      </c>
      <c r="R39" s="53">
        <f>IF(SUM(E39:N39)=0,"",SUM(K36:K39))</f>
        <v>5</v>
      </c>
      <c r="S39" s="277">
        <v>2</v>
      </c>
      <c r="T39" s="278"/>
      <c r="V39" s="34">
        <f>+W43+W44+W47</f>
        <v>108</v>
      </c>
      <c r="W39" s="35">
        <f>+V43+V44+V47</f>
        <v>102</v>
      </c>
      <c r="X39" s="36">
        <f>+V39-W39</f>
        <v>6</v>
      </c>
    </row>
    <row r="40" spans="1:25" ht="16.5" outlineLevel="1" thickTop="1">
      <c r="A40" s="54"/>
      <c r="B40" s="175"/>
      <c r="C40" s="55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30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76"/>
      <c r="C41" s="63" t="s">
        <v>31</v>
      </c>
      <c r="D41" s="64"/>
      <c r="E41" s="64"/>
      <c r="F41" s="65"/>
      <c r="G41" s="279" t="s">
        <v>32</v>
      </c>
      <c r="H41" s="280"/>
      <c r="I41" s="281" t="s">
        <v>33</v>
      </c>
      <c r="J41" s="280"/>
      <c r="K41" s="281" t="s">
        <v>34</v>
      </c>
      <c r="L41" s="280"/>
      <c r="M41" s="281" t="s">
        <v>35</v>
      </c>
      <c r="N41" s="280"/>
      <c r="O41" s="281" t="s">
        <v>36</v>
      </c>
      <c r="P41" s="280"/>
      <c r="Q41" s="282" t="s">
        <v>37</v>
      </c>
      <c r="R41" s="283"/>
      <c r="T41" s="66"/>
      <c r="V41" s="67" t="s">
        <v>27</v>
      </c>
      <c r="W41" s="68"/>
      <c r="X41" s="22" t="s">
        <v>28</v>
      </c>
    </row>
    <row r="42" spans="1:35" ht="15.75" outlineLevel="1">
      <c r="A42" s="69" t="s">
        <v>38</v>
      </c>
      <c r="B42" s="177"/>
      <c r="C42" s="70" t="str">
        <f>IF(C36&gt;"",C36,"")</f>
        <v>Pelli Katrin</v>
      </c>
      <c r="D42" s="71" t="str">
        <f>IF(C38&gt;"",C38,"")</f>
        <v>El-Founti Elena</v>
      </c>
      <c r="E42" s="56"/>
      <c r="F42" s="72"/>
      <c r="G42" s="284">
        <v>1</v>
      </c>
      <c r="H42" s="285"/>
      <c r="I42" s="286">
        <v>3</v>
      </c>
      <c r="J42" s="287"/>
      <c r="K42" s="286">
        <v>5</v>
      </c>
      <c r="L42" s="287"/>
      <c r="M42" s="286"/>
      <c r="N42" s="287"/>
      <c r="O42" s="288"/>
      <c r="P42" s="287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0</v>
      </c>
      <c r="S42" s="75"/>
      <c r="T42" s="76"/>
      <c r="V42" s="77">
        <f aca="true" t="shared" si="24" ref="V42:W47">+Z42+AB42+AD42+AF42+AH42</f>
        <v>33</v>
      </c>
      <c r="W42" s="78">
        <f t="shared" si="24"/>
        <v>9</v>
      </c>
      <c r="X42" s="79">
        <f aca="true" t="shared" si="25" ref="X42:X47">+V42-W42</f>
        <v>24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1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3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5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39</v>
      </c>
      <c r="B43" s="177"/>
      <c r="C43" s="70" t="str">
        <f>IF(C37&gt;"",C37,"")</f>
        <v>Seppälä Ari</v>
      </c>
      <c r="D43" s="82" t="str">
        <f>IF(C39&gt;"",C39,"")</f>
        <v>Larkin Stepan</v>
      </c>
      <c r="E43" s="83"/>
      <c r="F43" s="72"/>
      <c r="G43" s="289">
        <v>-3</v>
      </c>
      <c r="H43" s="290"/>
      <c r="I43" s="289">
        <v>10</v>
      </c>
      <c r="J43" s="290"/>
      <c r="K43" s="289">
        <v>7</v>
      </c>
      <c r="L43" s="290"/>
      <c r="M43" s="289">
        <v>7</v>
      </c>
      <c r="N43" s="290"/>
      <c r="O43" s="289"/>
      <c r="P43" s="290"/>
      <c r="Q43" s="73">
        <f t="shared" si="22"/>
        <v>3</v>
      </c>
      <c r="R43" s="74">
        <f t="shared" si="23"/>
        <v>1</v>
      </c>
      <c r="S43" s="84"/>
      <c r="T43" s="85"/>
      <c r="V43" s="77">
        <f t="shared" si="24"/>
        <v>37</v>
      </c>
      <c r="W43" s="78">
        <f t="shared" si="24"/>
        <v>35</v>
      </c>
      <c r="X43" s="79">
        <f t="shared" si="25"/>
        <v>2</v>
      </c>
      <c r="Z43" s="86">
        <f>IF(G43="",0,IF(LEFT(G43,1)="-",ABS(G43),(IF(G43&gt;9,G43+2,11))))</f>
        <v>3</v>
      </c>
      <c r="AA43" s="87">
        <f t="shared" si="26"/>
        <v>11</v>
      </c>
      <c r="AB43" s="86">
        <f>IF(I43="",0,IF(LEFT(I43,1)="-",ABS(I43),(IF(I43&gt;9,I43+2,11))))</f>
        <v>12</v>
      </c>
      <c r="AC43" s="87">
        <f t="shared" si="27"/>
        <v>10</v>
      </c>
      <c r="AD43" s="86">
        <f>IF(K43="",0,IF(LEFT(K43,1)="-",ABS(K43),(IF(K43&gt;9,K43+2,11))))</f>
        <v>11</v>
      </c>
      <c r="AE43" s="87">
        <f t="shared" si="28"/>
        <v>7</v>
      </c>
      <c r="AF43" s="86">
        <f>IF(M43="",0,IF(LEFT(M43,1)="-",ABS(M43),(IF(M43&gt;9,M43+2,11))))</f>
        <v>11</v>
      </c>
      <c r="AG43" s="87">
        <f t="shared" si="29"/>
        <v>7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40</v>
      </c>
      <c r="B44" s="177"/>
      <c r="C44" s="88" t="str">
        <f>IF(C36&gt;"",C36,"")</f>
        <v>Pelli Katrin</v>
      </c>
      <c r="D44" s="89" t="str">
        <f>IF(C39&gt;"",C39,"")</f>
        <v>Larkin Stepan</v>
      </c>
      <c r="E44" s="64"/>
      <c r="F44" s="65"/>
      <c r="G44" s="291">
        <v>-7</v>
      </c>
      <c r="H44" s="292"/>
      <c r="I44" s="291">
        <v>6</v>
      </c>
      <c r="J44" s="292"/>
      <c r="K44" s="291">
        <v>0</v>
      </c>
      <c r="L44" s="292"/>
      <c r="M44" s="291">
        <v>-5</v>
      </c>
      <c r="N44" s="292"/>
      <c r="O44" s="291">
        <v>-9</v>
      </c>
      <c r="P44" s="292"/>
      <c r="Q44" s="73">
        <f t="shared" si="22"/>
        <v>2</v>
      </c>
      <c r="R44" s="74">
        <f t="shared" si="23"/>
        <v>3</v>
      </c>
      <c r="S44" s="84"/>
      <c r="T44" s="85"/>
      <c r="V44" s="77">
        <f t="shared" si="24"/>
        <v>43</v>
      </c>
      <c r="W44" s="78">
        <f t="shared" si="24"/>
        <v>39</v>
      </c>
      <c r="X44" s="79">
        <f t="shared" si="25"/>
        <v>4</v>
      </c>
      <c r="Z44" s="86">
        <f aca="true" t="shared" si="32" ref="Z44:AF47">IF(G44="",0,IF(LEFT(G44,1)="-",ABS(G44),(IF(G44&gt;9,G44+2,11))))</f>
        <v>7</v>
      </c>
      <c r="AA44" s="87">
        <f t="shared" si="26"/>
        <v>11</v>
      </c>
      <c r="AB44" s="86">
        <f t="shared" si="32"/>
        <v>11</v>
      </c>
      <c r="AC44" s="87">
        <f t="shared" si="27"/>
        <v>6</v>
      </c>
      <c r="AD44" s="86">
        <f t="shared" si="32"/>
        <v>11</v>
      </c>
      <c r="AE44" s="87">
        <f t="shared" si="28"/>
        <v>0</v>
      </c>
      <c r="AF44" s="86">
        <f t="shared" si="32"/>
        <v>5</v>
      </c>
      <c r="AG44" s="87">
        <f t="shared" si="29"/>
        <v>11</v>
      </c>
      <c r="AH44" s="86">
        <f t="shared" si="30"/>
        <v>9</v>
      </c>
      <c r="AI44" s="87">
        <f t="shared" si="31"/>
        <v>11</v>
      </c>
    </row>
    <row r="45" spans="1:35" ht="15.75" outlineLevel="1">
      <c r="A45" s="69" t="s">
        <v>41</v>
      </c>
      <c r="B45" s="177"/>
      <c r="C45" s="70" t="str">
        <f>IF(C37&gt;"",C37,"")</f>
        <v>Seppälä Ari</v>
      </c>
      <c r="D45" s="82" t="str">
        <f>IF(C38&gt;"",C38,"")</f>
        <v>El-Founti Elena</v>
      </c>
      <c r="E45" s="56"/>
      <c r="F45" s="72"/>
      <c r="G45" s="286">
        <v>2</v>
      </c>
      <c r="H45" s="287"/>
      <c r="I45" s="286">
        <v>7</v>
      </c>
      <c r="J45" s="287"/>
      <c r="K45" s="286">
        <v>7</v>
      </c>
      <c r="L45" s="287"/>
      <c r="M45" s="286"/>
      <c r="N45" s="287"/>
      <c r="O45" s="286"/>
      <c r="P45" s="287"/>
      <c r="Q45" s="73">
        <f t="shared" si="22"/>
        <v>3</v>
      </c>
      <c r="R45" s="74">
        <f t="shared" si="23"/>
        <v>0</v>
      </c>
      <c r="S45" s="84"/>
      <c r="T45" s="85"/>
      <c r="V45" s="77">
        <f t="shared" si="24"/>
        <v>33</v>
      </c>
      <c r="W45" s="78">
        <f t="shared" si="24"/>
        <v>16</v>
      </c>
      <c r="X45" s="79">
        <f t="shared" si="25"/>
        <v>17</v>
      </c>
      <c r="Z45" s="86">
        <f t="shared" si="32"/>
        <v>11</v>
      </c>
      <c r="AA45" s="87">
        <f t="shared" si="26"/>
        <v>2</v>
      </c>
      <c r="AB45" s="86">
        <f t="shared" si="32"/>
        <v>11</v>
      </c>
      <c r="AC45" s="87">
        <f t="shared" si="27"/>
        <v>7</v>
      </c>
      <c r="AD45" s="86">
        <f t="shared" si="32"/>
        <v>11</v>
      </c>
      <c r="AE45" s="87">
        <f t="shared" si="28"/>
        <v>7</v>
      </c>
      <c r="AF45" s="86">
        <f t="shared" si="32"/>
        <v>0</v>
      </c>
      <c r="AG45" s="87">
        <f t="shared" si="29"/>
        <v>0</v>
      </c>
      <c r="AH45" s="86">
        <f t="shared" si="30"/>
        <v>0</v>
      </c>
      <c r="AI45" s="87">
        <f t="shared" si="31"/>
        <v>0</v>
      </c>
    </row>
    <row r="46" spans="1:35" ht="15.75" outlineLevel="1">
      <c r="A46" s="69" t="s">
        <v>42</v>
      </c>
      <c r="B46" s="177"/>
      <c r="C46" s="70" t="str">
        <f>IF(C36&gt;"",C36,"")</f>
        <v>Pelli Katrin</v>
      </c>
      <c r="D46" s="82" t="str">
        <f>IF(C37&gt;"",C37,"")</f>
        <v>Seppälä Ari</v>
      </c>
      <c r="E46" s="83"/>
      <c r="F46" s="72"/>
      <c r="G46" s="289">
        <v>6</v>
      </c>
      <c r="H46" s="290"/>
      <c r="I46" s="289">
        <v>9</v>
      </c>
      <c r="J46" s="290"/>
      <c r="K46" s="293">
        <v>4</v>
      </c>
      <c r="L46" s="290"/>
      <c r="M46" s="289"/>
      <c r="N46" s="290"/>
      <c r="O46" s="289"/>
      <c r="P46" s="290"/>
      <c r="Q46" s="73">
        <f t="shared" si="22"/>
        <v>3</v>
      </c>
      <c r="R46" s="74">
        <f t="shared" si="23"/>
        <v>0</v>
      </c>
      <c r="S46" s="84"/>
      <c r="T46" s="85"/>
      <c r="V46" s="77">
        <f t="shared" si="24"/>
        <v>33</v>
      </c>
      <c r="W46" s="78">
        <f t="shared" si="24"/>
        <v>19</v>
      </c>
      <c r="X46" s="79">
        <f t="shared" si="25"/>
        <v>14</v>
      </c>
      <c r="Z46" s="86">
        <f t="shared" si="32"/>
        <v>11</v>
      </c>
      <c r="AA46" s="87">
        <f t="shared" si="26"/>
        <v>6</v>
      </c>
      <c r="AB46" s="86">
        <f t="shared" si="32"/>
        <v>11</v>
      </c>
      <c r="AC46" s="87">
        <f t="shared" si="27"/>
        <v>9</v>
      </c>
      <c r="AD46" s="86">
        <f t="shared" si="32"/>
        <v>11</v>
      </c>
      <c r="AE46" s="87">
        <f t="shared" si="28"/>
        <v>4</v>
      </c>
      <c r="AF46" s="86">
        <f t="shared" si="32"/>
        <v>0</v>
      </c>
      <c r="AG46" s="87">
        <f t="shared" si="29"/>
        <v>0</v>
      </c>
      <c r="AH46" s="86">
        <f t="shared" si="30"/>
        <v>0</v>
      </c>
      <c r="AI46" s="87">
        <f t="shared" si="31"/>
        <v>0</v>
      </c>
    </row>
    <row r="47" spans="1:35" ht="16.5" outlineLevel="1" thickBot="1">
      <c r="A47" s="90" t="s">
        <v>43</v>
      </c>
      <c r="B47" s="178"/>
      <c r="C47" s="91" t="str">
        <f>IF(C38&gt;"",C38,"")</f>
        <v>El-Founti Elena</v>
      </c>
      <c r="D47" s="92" t="str">
        <f>IF(C39&gt;"",C39,"")</f>
        <v>Larkin Stepan</v>
      </c>
      <c r="E47" s="93"/>
      <c r="F47" s="94"/>
      <c r="G47" s="294">
        <v>-3</v>
      </c>
      <c r="H47" s="295"/>
      <c r="I47" s="294">
        <v>-9</v>
      </c>
      <c r="J47" s="295"/>
      <c r="K47" s="294">
        <v>-10</v>
      </c>
      <c r="L47" s="295"/>
      <c r="M47" s="294"/>
      <c r="N47" s="295"/>
      <c r="O47" s="294"/>
      <c r="P47" s="295"/>
      <c r="Q47" s="95">
        <f t="shared" si="22"/>
        <v>0</v>
      </c>
      <c r="R47" s="96">
        <f t="shared" si="23"/>
        <v>3</v>
      </c>
      <c r="S47" s="97"/>
      <c r="T47" s="98"/>
      <c r="V47" s="77">
        <f t="shared" si="24"/>
        <v>22</v>
      </c>
      <c r="W47" s="78">
        <f t="shared" si="24"/>
        <v>34</v>
      </c>
      <c r="X47" s="79">
        <f t="shared" si="25"/>
        <v>-12</v>
      </c>
      <c r="Z47" s="99">
        <f t="shared" si="32"/>
        <v>3</v>
      </c>
      <c r="AA47" s="100">
        <f t="shared" si="26"/>
        <v>11</v>
      </c>
      <c r="AB47" s="99">
        <f t="shared" si="32"/>
        <v>9</v>
      </c>
      <c r="AC47" s="100">
        <f t="shared" si="27"/>
        <v>11</v>
      </c>
      <c r="AD47" s="99">
        <f t="shared" si="32"/>
        <v>10</v>
      </c>
      <c r="AE47" s="100">
        <f t="shared" si="28"/>
        <v>12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73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222" t="s">
        <v>122</v>
      </c>
      <c r="L49" s="223"/>
      <c r="M49" s="223"/>
      <c r="N49" s="224"/>
      <c r="O49" s="225" t="s">
        <v>13</v>
      </c>
      <c r="P49" s="226"/>
      <c r="Q49" s="226"/>
      <c r="R49" s="227">
        <v>4</v>
      </c>
      <c r="S49" s="269"/>
      <c r="T49" s="270"/>
    </row>
    <row r="50" spans="1:20" ht="16.5" thickBot="1">
      <c r="A50" s="8"/>
      <c r="B50" s="174"/>
      <c r="C50" s="9" t="s">
        <v>9</v>
      </c>
      <c r="D50" s="10" t="s">
        <v>14</v>
      </c>
      <c r="E50" s="229">
        <v>9</v>
      </c>
      <c r="F50" s="230"/>
      <c r="G50" s="231"/>
      <c r="H50" s="232" t="s">
        <v>15</v>
      </c>
      <c r="I50" s="233"/>
      <c r="J50" s="233"/>
      <c r="K50" s="234">
        <v>41574</v>
      </c>
      <c r="L50" s="234"/>
      <c r="M50" s="234"/>
      <c r="N50" s="235"/>
      <c r="O50" s="11" t="s">
        <v>16</v>
      </c>
      <c r="P50" s="12"/>
      <c r="Q50" s="12"/>
      <c r="R50" s="236">
        <v>0.5</v>
      </c>
      <c r="S50" s="237"/>
      <c r="T50" s="238"/>
    </row>
    <row r="51" spans="1:24" ht="16.5" thickTop="1">
      <c r="A51" s="13"/>
      <c r="B51" s="14" t="s">
        <v>138</v>
      </c>
      <c r="C51" s="14" t="s">
        <v>17</v>
      </c>
      <c r="D51" s="15" t="s">
        <v>18</v>
      </c>
      <c r="E51" s="271" t="s">
        <v>19</v>
      </c>
      <c r="F51" s="272"/>
      <c r="G51" s="271" t="s">
        <v>20</v>
      </c>
      <c r="H51" s="272"/>
      <c r="I51" s="271" t="s">
        <v>21</v>
      </c>
      <c r="J51" s="272"/>
      <c r="K51" s="271" t="s">
        <v>22</v>
      </c>
      <c r="L51" s="272"/>
      <c r="M51" s="271"/>
      <c r="N51" s="272"/>
      <c r="O51" s="16" t="s">
        <v>23</v>
      </c>
      <c r="P51" s="17" t="s">
        <v>24</v>
      </c>
      <c r="Q51" s="18" t="s">
        <v>25</v>
      </c>
      <c r="R51" s="19"/>
      <c r="S51" s="273" t="s">
        <v>26</v>
      </c>
      <c r="T51" s="274"/>
      <c r="V51" s="20" t="s">
        <v>27</v>
      </c>
      <c r="W51" s="21"/>
      <c r="X51" s="22" t="s">
        <v>28</v>
      </c>
    </row>
    <row r="52" spans="1:24" ht="15">
      <c r="A52" s="23" t="s">
        <v>19</v>
      </c>
      <c r="B52" s="24">
        <v>1082</v>
      </c>
      <c r="C52" s="24" t="s">
        <v>171</v>
      </c>
      <c r="D52" s="25" t="s">
        <v>87</v>
      </c>
      <c r="E52" s="26"/>
      <c r="F52" s="27"/>
      <c r="G52" s="28">
        <f>+Q62</f>
        <v>3</v>
      </c>
      <c r="H52" s="29">
        <f>+R62</f>
        <v>2</v>
      </c>
      <c r="I52" s="28">
        <f>Q58</f>
        <v>3</v>
      </c>
      <c r="J52" s="29">
        <f>R58</f>
        <v>0</v>
      </c>
      <c r="K52" s="28">
        <f>Q60</f>
        <v>3</v>
      </c>
      <c r="L52" s="29">
        <f>R60</f>
        <v>0</v>
      </c>
      <c r="M52" s="28"/>
      <c r="N52" s="29"/>
      <c r="O52" s="30">
        <f>IF(SUM(E52:N52)=0,"",COUNTIF(F52:F55,"3"))</f>
        <v>3</v>
      </c>
      <c r="P52" s="31">
        <f>IF(SUM(F52:O52)=0,"",COUNTIF(E52:E55,"3"))</f>
        <v>0</v>
      </c>
      <c r="Q52" s="32">
        <f>IF(SUM(E52:N52)=0,"",SUM(F52:F55))</f>
        <v>9</v>
      </c>
      <c r="R52" s="33">
        <f>IF(SUM(E52:N52)=0,"",SUM(E52:E55))</f>
        <v>2</v>
      </c>
      <c r="S52" s="275">
        <v>1</v>
      </c>
      <c r="T52" s="276"/>
      <c r="V52" s="34">
        <f>+V58+V60+V62</f>
        <v>119</v>
      </c>
      <c r="W52" s="35">
        <f>+W58+W60+W62</f>
        <v>78</v>
      </c>
      <c r="X52" s="36">
        <f>+V52-W52</f>
        <v>41</v>
      </c>
    </row>
    <row r="53" spans="1:24" ht="15">
      <c r="A53" s="37" t="s">
        <v>20</v>
      </c>
      <c r="B53" s="24">
        <v>1056</v>
      </c>
      <c r="C53" s="24" t="s">
        <v>72</v>
      </c>
      <c r="D53" s="38" t="s">
        <v>12</v>
      </c>
      <c r="E53" s="39">
        <f>+R62</f>
        <v>2</v>
      </c>
      <c r="F53" s="40">
        <f>+Q62</f>
        <v>3</v>
      </c>
      <c r="G53" s="41"/>
      <c r="H53" s="42"/>
      <c r="I53" s="39">
        <f>Q61</f>
        <v>3</v>
      </c>
      <c r="J53" s="40">
        <f>R61</f>
        <v>0</v>
      </c>
      <c r="K53" s="39">
        <f>Q59</f>
        <v>3</v>
      </c>
      <c r="L53" s="40">
        <f>R59</f>
        <v>0</v>
      </c>
      <c r="M53" s="39"/>
      <c r="N53" s="40"/>
      <c r="O53" s="30">
        <f>IF(SUM(E53:N53)=0,"",COUNTIF(H52:H55,"3"))</f>
        <v>2</v>
      </c>
      <c r="P53" s="31">
        <f>IF(SUM(F53:O53)=0,"",COUNTIF(G52:G55,"3"))</f>
        <v>1</v>
      </c>
      <c r="Q53" s="32">
        <f>IF(SUM(E53:N53)=0,"",SUM(H52:H55))</f>
        <v>8</v>
      </c>
      <c r="R53" s="33">
        <f>IF(SUM(E53:N53)=0,"",SUM(G52:G55))</f>
        <v>3</v>
      </c>
      <c r="S53" s="275">
        <v>2</v>
      </c>
      <c r="T53" s="276"/>
      <c r="V53" s="34">
        <f>+V59+V61+W62</f>
        <v>111</v>
      </c>
      <c r="W53" s="35">
        <f>+W59+W61+V62</f>
        <v>82</v>
      </c>
      <c r="X53" s="36">
        <f>+V53-W53</f>
        <v>29</v>
      </c>
    </row>
    <row r="54" spans="1:24" ht="15">
      <c r="A54" s="37" t="s">
        <v>21</v>
      </c>
      <c r="B54" s="24">
        <v>1000</v>
      </c>
      <c r="C54" s="24" t="s">
        <v>8</v>
      </c>
      <c r="D54" s="38" t="s">
        <v>1</v>
      </c>
      <c r="E54" s="39">
        <f>+R58</f>
        <v>0</v>
      </c>
      <c r="F54" s="40">
        <f>+Q58</f>
        <v>3</v>
      </c>
      <c r="G54" s="39">
        <f>R61</f>
        <v>0</v>
      </c>
      <c r="H54" s="40">
        <f>Q61</f>
        <v>3</v>
      </c>
      <c r="I54" s="41"/>
      <c r="J54" s="42"/>
      <c r="K54" s="39">
        <f>Q63</f>
        <v>3</v>
      </c>
      <c r="L54" s="40">
        <f>R63</f>
        <v>1</v>
      </c>
      <c r="M54" s="39"/>
      <c r="N54" s="40"/>
      <c r="O54" s="30">
        <f>IF(SUM(E54:N54)=0,"",COUNTIF(J52:J55,"3"))</f>
        <v>1</v>
      </c>
      <c r="P54" s="31">
        <f>IF(SUM(F54:O54)=0,"",COUNTIF(I52:I55,"3"))</f>
        <v>2</v>
      </c>
      <c r="Q54" s="32">
        <f>IF(SUM(E54:N54)=0,"",SUM(J52:J55))</f>
        <v>3</v>
      </c>
      <c r="R54" s="33">
        <f>IF(SUM(E54:N54)=0,"",SUM(I52:I55))</f>
        <v>7</v>
      </c>
      <c r="S54" s="275">
        <v>3</v>
      </c>
      <c r="T54" s="276"/>
      <c r="V54" s="34">
        <f>+W58+W61+V63</f>
        <v>85</v>
      </c>
      <c r="W54" s="35">
        <f>+V58+V61+W63</f>
        <v>91</v>
      </c>
      <c r="X54" s="36">
        <f>+V54-W54</f>
        <v>-6</v>
      </c>
    </row>
    <row r="55" spans="1:24" ht="15.75" thickBot="1">
      <c r="A55" s="43" t="s">
        <v>22</v>
      </c>
      <c r="B55" s="44">
        <v>893</v>
      </c>
      <c r="C55" s="44" t="s">
        <v>115</v>
      </c>
      <c r="D55" s="45" t="s">
        <v>109</v>
      </c>
      <c r="E55" s="46">
        <f>R60</f>
        <v>0</v>
      </c>
      <c r="F55" s="47">
        <f>Q60</f>
        <v>3</v>
      </c>
      <c r="G55" s="46">
        <f>R59</f>
        <v>0</v>
      </c>
      <c r="H55" s="47">
        <f>Q59</f>
        <v>3</v>
      </c>
      <c r="I55" s="46">
        <f>R63</f>
        <v>1</v>
      </c>
      <c r="J55" s="47">
        <f>Q63</f>
        <v>3</v>
      </c>
      <c r="K55" s="48"/>
      <c r="L55" s="49"/>
      <c r="M55" s="46"/>
      <c r="N55" s="47"/>
      <c r="O55" s="50">
        <f>IF(SUM(E55:N55)=0,"",COUNTIF(L52:L55,"3"))</f>
        <v>0</v>
      </c>
      <c r="P55" s="51">
        <f>IF(SUM(F55:O55)=0,"",COUNTIF(K52:K55,"3"))</f>
        <v>3</v>
      </c>
      <c r="Q55" s="52">
        <f>IF(SUM(E55:N56)=0,"",SUM(L52:L55))</f>
        <v>1</v>
      </c>
      <c r="R55" s="53">
        <f>IF(SUM(E55:N55)=0,"",SUM(K52:K55))</f>
        <v>9</v>
      </c>
      <c r="S55" s="277">
        <v>4</v>
      </c>
      <c r="T55" s="278"/>
      <c r="V55" s="34">
        <f>+W59+W60+W63</f>
        <v>43</v>
      </c>
      <c r="W55" s="35">
        <f>+V59+V60+V63</f>
        <v>107</v>
      </c>
      <c r="X55" s="36">
        <f>+V55-W55</f>
        <v>-64</v>
      </c>
    </row>
    <row r="56" spans="1:25" ht="16.5" outlineLevel="1" thickTop="1">
      <c r="A56" s="54"/>
      <c r="B56" s="175"/>
      <c r="C56" s="55" t="s">
        <v>29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30</v>
      </c>
      <c r="X56" s="61">
        <f>SUM(X52:X55)</f>
        <v>0</v>
      </c>
      <c r="Y56" s="60" t="str">
        <f>IF(X56=0,"OK","Virhe")</f>
        <v>OK</v>
      </c>
    </row>
    <row r="57" spans="1:24" ht="16.5" outlineLevel="1" thickBot="1">
      <c r="A57" s="62"/>
      <c r="B57" s="176"/>
      <c r="C57" s="63" t="s">
        <v>31</v>
      </c>
      <c r="D57" s="64"/>
      <c r="E57" s="64"/>
      <c r="F57" s="65"/>
      <c r="G57" s="279" t="s">
        <v>32</v>
      </c>
      <c r="H57" s="280"/>
      <c r="I57" s="281" t="s">
        <v>33</v>
      </c>
      <c r="J57" s="280"/>
      <c r="K57" s="281" t="s">
        <v>34</v>
      </c>
      <c r="L57" s="280"/>
      <c r="M57" s="281" t="s">
        <v>35</v>
      </c>
      <c r="N57" s="280"/>
      <c r="O57" s="281" t="s">
        <v>36</v>
      </c>
      <c r="P57" s="280"/>
      <c r="Q57" s="282" t="s">
        <v>37</v>
      </c>
      <c r="R57" s="283"/>
      <c r="T57" s="66"/>
      <c r="V57" s="67" t="s">
        <v>27</v>
      </c>
      <c r="W57" s="68"/>
      <c r="X57" s="22" t="s">
        <v>28</v>
      </c>
    </row>
    <row r="58" spans="1:35" ht="15.75" outlineLevel="1">
      <c r="A58" s="69" t="s">
        <v>38</v>
      </c>
      <c r="B58" s="177"/>
      <c r="C58" s="70" t="str">
        <f>IF(C52&gt;"",C52,"")</f>
        <v>Pihkala Kimmo</v>
      </c>
      <c r="D58" s="71" t="str">
        <f>IF(C54&gt;"",C54,"")</f>
        <v>Lindemalm Edwin</v>
      </c>
      <c r="E58" s="56"/>
      <c r="F58" s="72"/>
      <c r="G58" s="284">
        <v>6</v>
      </c>
      <c r="H58" s="285"/>
      <c r="I58" s="286">
        <v>8</v>
      </c>
      <c r="J58" s="287"/>
      <c r="K58" s="286">
        <v>9</v>
      </c>
      <c r="L58" s="287"/>
      <c r="M58" s="286"/>
      <c r="N58" s="287"/>
      <c r="O58" s="288"/>
      <c r="P58" s="287"/>
      <c r="Q58" s="73">
        <f aca="true" t="shared" si="33" ref="Q58:Q63">IF(COUNT(G58:O58)=0,"",COUNTIF(G58:O58,"&gt;=0"))</f>
        <v>3</v>
      </c>
      <c r="R58" s="74">
        <f aca="true" t="shared" si="34" ref="R58:R63">IF(COUNT(G58:O58)=0,"",(IF(LEFT(G58,1)="-",1,0)+IF(LEFT(I58,1)="-",1,0)+IF(LEFT(K58,1)="-",1,0)+IF(LEFT(M58,1)="-",1,0)+IF(LEFT(O58,1)="-",1,0)))</f>
        <v>0</v>
      </c>
      <c r="S58" s="75"/>
      <c r="T58" s="76"/>
      <c r="V58" s="77">
        <f aca="true" t="shared" si="35" ref="V58:W63">+Z58+AB58+AD58+AF58+AH58</f>
        <v>33</v>
      </c>
      <c r="W58" s="78">
        <f t="shared" si="35"/>
        <v>23</v>
      </c>
      <c r="X58" s="79">
        <f aca="true" t="shared" si="36" ref="X58:X63">+V58-W58</f>
        <v>10</v>
      </c>
      <c r="Z58" s="80">
        <f>IF(G58="",0,IF(LEFT(G58,1)="-",ABS(G58),(IF(G58&gt;9,G58+2,11))))</f>
        <v>11</v>
      </c>
      <c r="AA58" s="81">
        <f aca="true" t="shared" si="37" ref="AA58:AA63">IF(G58="",0,IF(LEFT(G58,1)="-",(IF(ABS(G58)&gt;9,(ABS(G58)+2),11)),G58))</f>
        <v>6</v>
      </c>
      <c r="AB58" s="80">
        <f>IF(I58="",0,IF(LEFT(I58,1)="-",ABS(I58),(IF(I58&gt;9,I58+2,11))))</f>
        <v>11</v>
      </c>
      <c r="AC58" s="81">
        <f aca="true" t="shared" si="38" ref="AC58:AC63">IF(I58="",0,IF(LEFT(I58,1)="-",(IF(ABS(I58)&gt;9,(ABS(I58)+2),11)),I58))</f>
        <v>8</v>
      </c>
      <c r="AD58" s="80">
        <f>IF(K58="",0,IF(LEFT(K58,1)="-",ABS(K58),(IF(K58&gt;9,K58+2,11))))</f>
        <v>11</v>
      </c>
      <c r="AE58" s="81">
        <f aca="true" t="shared" si="39" ref="AE58:AE63">IF(K58="",0,IF(LEFT(K58,1)="-",(IF(ABS(K58)&gt;9,(ABS(K58)+2),11)),K58))</f>
        <v>9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outlineLevel="1">
      <c r="A59" s="69" t="s">
        <v>39</v>
      </c>
      <c r="B59" s="177"/>
      <c r="C59" s="70" t="str">
        <f>IF(C53&gt;"",C53,"")</f>
        <v>Holmberg Erik</v>
      </c>
      <c r="D59" s="82" t="str">
        <f>IF(C55&gt;"",C55,"")</f>
        <v>Trifonov Iakov</v>
      </c>
      <c r="E59" s="83"/>
      <c r="F59" s="72"/>
      <c r="G59" s="289">
        <v>5</v>
      </c>
      <c r="H59" s="290"/>
      <c r="I59" s="289">
        <v>1</v>
      </c>
      <c r="J59" s="290"/>
      <c r="K59" s="289">
        <v>2</v>
      </c>
      <c r="L59" s="290"/>
      <c r="M59" s="289"/>
      <c r="N59" s="290"/>
      <c r="O59" s="289"/>
      <c r="P59" s="290"/>
      <c r="Q59" s="73">
        <f t="shared" si="33"/>
        <v>3</v>
      </c>
      <c r="R59" s="74">
        <f t="shared" si="34"/>
        <v>0</v>
      </c>
      <c r="S59" s="84"/>
      <c r="T59" s="85"/>
      <c r="V59" s="77">
        <f t="shared" si="35"/>
        <v>33</v>
      </c>
      <c r="W59" s="78">
        <f t="shared" si="35"/>
        <v>8</v>
      </c>
      <c r="X59" s="79">
        <f t="shared" si="36"/>
        <v>25</v>
      </c>
      <c r="Z59" s="86">
        <f>IF(G59="",0,IF(LEFT(G59,1)="-",ABS(G59),(IF(G59&gt;9,G59+2,11))))</f>
        <v>11</v>
      </c>
      <c r="AA59" s="87">
        <f t="shared" si="37"/>
        <v>5</v>
      </c>
      <c r="AB59" s="86">
        <f>IF(I59="",0,IF(LEFT(I59,1)="-",ABS(I59),(IF(I59&gt;9,I59+2,11))))</f>
        <v>11</v>
      </c>
      <c r="AC59" s="87">
        <f t="shared" si="38"/>
        <v>1</v>
      </c>
      <c r="AD59" s="86">
        <f>IF(K59="",0,IF(LEFT(K59,1)="-",ABS(K59),(IF(K59&gt;9,K59+2,11))))</f>
        <v>11</v>
      </c>
      <c r="AE59" s="87">
        <f t="shared" si="39"/>
        <v>2</v>
      </c>
      <c r="AF59" s="86">
        <f>IF(M59="",0,IF(LEFT(M59,1)="-",ABS(M59),(IF(M59&gt;9,M59+2,11))))</f>
        <v>0</v>
      </c>
      <c r="AG59" s="87">
        <f t="shared" si="40"/>
        <v>0</v>
      </c>
      <c r="AH59" s="86">
        <f t="shared" si="41"/>
        <v>0</v>
      </c>
      <c r="AI59" s="87">
        <f t="shared" si="42"/>
        <v>0</v>
      </c>
    </row>
    <row r="60" spans="1:35" ht="16.5" outlineLevel="1" thickBot="1">
      <c r="A60" s="69" t="s">
        <v>40</v>
      </c>
      <c r="B60" s="177"/>
      <c r="C60" s="88" t="str">
        <f>IF(C52&gt;"",C52,"")</f>
        <v>Pihkala Kimmo</v>
      </c>
      <c r="D60" s="89" t="str">
        <f>IF(C55&gt;"",C55,"")</f>
        <v>Trifonov Iakov</v>
      </c>
      <c r="E60" s="64"/>
      <c r="F60" s="65"/>
      <c r="G60" s="291">
        <v>5</v>
      </c>
      <c r="H60" s="292"/>
      <c r="I60" s="291">
        <v>2</v>
      </c>
      <c r="J60" s="292"/>
      <c r="K60" s="291">
        <v>4</v>
      </c>
      <c r="L60" s="292"/>
      <c r="M60" s="291"/>
      <c r="N60" s="292"/>
      <c r="O60" s="291"/>
      <c r="P60" s="292"/>
      <c r="Q60" s="73">
        <f t="shared" si="33"/>
        <v>3</v>
      </c>
      <c r="R60" s="74">
        <f t="shared" si="34"/>
        <v>0</v>
      </c>
      <c r="S60" s="84"/>
      <c r="T60" s="85"/>
      <c r="V60" s="77">
        <f t="shared" si="35"/>
        <v>33</v>
      </c>
      <c r="W60" s="78">
        <f t="shared" si="35"/>
        <v>11</v>
      </c>
      <c r="X60" s="79">
        <f t="shared" si="36"/>
        <v>22</v>
      </c>
      <c r="Z60" s="86">
        <f aca="true" t="shared" si="43" ref="Z60:AF63">IF(G60="",0,IF(LEFT(G60,1)="-",ABS(G60),(IF(G60&gt;9,G60+2,11))))</f>
        <v>11</v>
      </c>
      <c r="AA60" s="87">
        <f t="shared" si="37"/>
        <v>5</v>
      </c>
      <c r="AB60" s="86">
        <f t="shared" si="43"/>
        <v>11</v>
      </c>
      <c r="AC60" s="87">
        <f t="shared" si="38"/>
        <v>2</v>
      </c>
      <c r="AD60" s="86">
        <f t="shared" si="43"/>
        <v>11</v>
      </c>
      <c r="AE60" s="87">
        <f t="shared" si="39"/>
        <v>4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outlineLevel="1">
      <c r="A61" s="69" t="s">
        <v>41</v>
      </c>
      <c r="B61" s="177"/>
      <c r="C61" s="70" t="str">
        <f>IF(C53&gt;"",C53,"")</f>
        <v>Holmberg Erik</v>
      </c>
      <c r="D61" s="82" t="str">
        <f>IF(C54&gt;"",C54,"")</f>
        <v>Lindemalm Edwin</v>
      </c>
      <c r="E61" s="56"/>
      <c r="F61" s="72"/>
      <c r="G61" s="286">
        <v>4</v>
      </c>
      <c r="H61" s="287"/>
      <c r="I61" s="286">
        <v>10</v>
      </c>
      <c r="J61" s="287"/>
      <c r="K61" s="286">
        <v>7</v>
      </c>
      <c r="L61" s="287"/>
      <c r="M61" s="286"/>
      <c r="N61" s="287"/>
      <c r="O61" s="286"/>
      <c r="P61" s="287"/>
      <c r="Q61" s="73">
        <f t="shared" si="33"/>
        <v>3</v>
      </c>
      <c r="R61" s="74">
        <f t="shared" si="34"/>
        <v>0</v>
      </c>
      <c r="S61" s="84"/>
      <c r="T61" s="85"/>
      <c r="V61" s="77">
        <f t="shared" si="35"/>
        <v>34</v>
      </c>
      <c r="W61" s="78">
        <f t="shared" si="35"/>
        <v>21</v>
      </c>
      <c r="X61" s="79">
        <f t="shared" si="36"/>
        <v>13</v>
      </c>
      <c r="Z61" s="86">
        <f t="shared" si="43"/>
        <v>11</v>
      </c>
      <c r="AA61" s="87">
        <f t="shared" si="37"/>
        <v>4</v>
      </c>
      <c r="AB61" s="86">
        <f t="shared" si="43"/>
        <v>12</v>
      </c>
      <c r="AC61" s="87">
        <f t="shared" si="38"/>
        <v>10</v>
      </c>
      <c r="AD61" s="86">
        <f t="shared" si="43"/>
        <v>11</v>
      </c>
      <c r="AE61" s="87">
        <f t="shared" si="39"/>
        <v>7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outlineLevel="1">
      <c r="A62" s="69" t="s">
        <v>42</v>
      </c>
      <c r="B62" s="177"/>
      <c r="C62" s="70" t="str">
        <f>IF(C52&gt;"",C52,"")</f>
        <v>Pihkala Kimmo</v>
      </c>
      <c r="D62" s="82" t="str">
        <f>IF(C53&gt;"",C53,"")</f>
        <v>Holmberg Erik</v>
      </c>
      <c r="E62" s="83"/>
      <c r="F62" s="72"/>
      <c r="G62" s="289">
        <v>10</v>
      </c>
      <c r="H62" s="290"/>
      <c r="I62" s="289">
        <v>2</v>
      </c>
      <c r="J62" s="290"/>
      <c r="K62" s="293">
        <v>-9</v>
      </c>
      <c r="L62" s="290"/>
      <c r="M62" s="289">
        <v>-9</v>
      </c>
      <c r="N62" s="290"/>
      <c r="O62" s="289">
        <v>10</v>
      </c>
      <c r="P62" s="290"/>
      <c r="Q62" s="73">
        <f t="shared" si="33"/>
        <v>3</v>
      </c>
      <c r="R62" s="74">
        <f t="shared" si="34"/>
        <v>2</v>
      </c>
      <c r="S62" s="84"/>
      <c r="T62" s="85"/>
      <c r="V62" s="77">
        <f t="shared" si="35"/>
        <v>53</v>
      </c>
      <c r="W62" s="78">
        <f t="shared" si="35"/>
        <v>44</v>
      </c>
      <c r="X62" s="79">
        <f t="shared" si="36"/>
        <v>9</v>
      </c>
      <c r="Z62" s="86">
        <f t="shared" si="43"/>
        <v>12</v>
      </c>
      <c r="AA62" s="87">
        <f t="shared" si="37"/>
        <v>10</v>
      </c>
      <c r="AB62" s="86">
        <f t="shared" si="43"/>
        <v>11</v>
      </c>
      <c r="AC62" s="87">
        <f t="shared" si="38"/>
        <v>2</v>
      </c>
      <c r="AD62" s="86">
        <f t="shared" si="43"/>
        <v>9</v>
      </c>
      <c r="AE62" s="87">
        <f t="shared" si="39"/>
        <v>11</v>
      </c>
      <c r="AF62" s="86">
        <f t="shared" si="43"/>
        <v>9</v>
      </c>
      <c r="AG62" s="87">
        <f t="shared" si="40"/>
        <v>11</v>
      </c>
      <c r="AH62" s="86">
        <f t="shared" si="41"/>
        <v>12</v>
      </c>
      <c r="AI62" s="87">
        <f t="shared" si="42"/>
        <v>10</v>
      </c>
    </row>
    <row r="63" spans="1:35" ht="16.5" outlineLevel="1" thickBot="1">
      <c r="A63" s="90" t="s">
        <v>43</v>
      </c>
      <c r="B63" s="178"/>
      <c r="C63" s="91" t="str">
        <f>IF(C54&gt;"",C54,"")</f>
        <v>Lindemalm Edwin</v>
      </c>
      <c r="D63" s="92" t="str">
        <f>IF(C55&gt;"",C55,"")</f>
        <v>Trifonov Iakov</v>
      </c>
      <c r="E63" s="93"/>
      <c r="F63" s="94"/>
      <c r="G63" s="294">
        <v>5</v>
      </c>
      <c r="H63" s="295"/>
      <c r="I63" s="294">
        <v>-8</v>
      </c>
      <c r="J63" s="295"/>
      <c r="K63" s="294">
        <v>4</v>
      </c>
      <c r="L63" s="295"/>
      <c r="M63" s="294">
        <v>4</v>
      </c>
      <c r="N63" s="295"/>
      <c r="O63" s="294"/>
      <c r="P63" s="295"/>
      <c r="Q63" s="95">
        <f t="shared" si="33"/>
        <v>3</v>
      </c>
      <c r="R63" s="96">
        <f t="shared" si="34"/>
        <v>1</v>
      </c>
      <c r="S63" s="97"/>
      <c r="T63" s="98"/>
      <c r="V63" s="77">
        <f t="shared" si="35"/>
        <v>41</v>
      </c>
      <c r="W63" s="78">
        <f t="shared" si="35"/>
        <v>24</v>
      </c>
      <c r="X63" s="79">
        <f t="shared" si="36"/>
        <v>17</v>
      </c>
      <c r="Z63" s="99">
        <f t="shared" si="43"/>
        <v>11</v>
      </c>
      <c r="AA63" s="100">
        <f t="shared" si="37"/>
        <v>5</v>
      </c>
      <c r="AB63" s="99">
        <f t="shared" si="43"/>
        <v>8</v>
      </c>
      <c r="AC63" s="100">
        <f t="shared" si="38"/>
        <v>11</v>
      </c>
      <c r="AD63" s="99">
        <f t="shared" si="43"/>
        <v>11</v>
      </c>
      <c r="AE63" s="100">
        <f t="shared" si="39"/>
        <v>4</v>
      </c>
      <c r="AF63" s="99">
        <f t="shared" si="43"/>
        <v>11</v>
      </c>
      <c r="AG63" s="100">
        <f t="shared" si="40"/>
        <v>4</v>
      </c>
      <c r="AH63" s="99">
        <f t="shared" si="41"/>
        <v>0</v>
      </c>
      <c r="AI63" s="100">
        <f t="shared" si="42"/>
        <v>0</v>
      </c>
    </row>
    <row r="64" ht="16.5" thickBot="1" thickTop="1"/>
    <row r="65" spans="1:20" ht="16.5" thickTop="1">
      <c r="A65" s="2"/>
      <c r="B65" s="173"/>
      <c r="C65" s="3" t="s">
        <v>6</v>
      </c>
      <c r="D65" s="4"/>
      <c r="E65" s="4"/>
      <c r="F65" s="4"/>
      <c r="G65" s="5"/>
      <c r="H65" s="4"/>
      <c r="I65" s="6" t="s">
        <v>7</v>
      </c>
      <c r="J65" s="7"/>
      <c r="K65" s="222" t="s">
        <v>122</v>
      </c>
      <c r="L65" s="223"/>
      <c r="M65" s="223"/>
      <c r="N65" s="224"/>
      <c r="O65" s="225" t="s">
        <v>13</v>
      </c>
      <c r="P65" s="226"/>
      <c r="Q65" s="226"/>
      <c r="R65" s="227">
        <v>5</v>
      </c>
      <c r="S65" s="269"/>
      <c r="T65" s="270"/>
    </row>
    <row r="66" spans="1:20" ht="16.5" thickBot="1">
      <c r="A66" s="8"/>
      <c r="B66" s="174"/>
      <c r="C66" s="9" t="s">
        <v>9</v>
      </c>
      <c r="D66" s="10" t="s">
        <v>14</v>
      </c>
      <c r="E66" s="229">
        <v>10</v>
      </c>
      <c r="F66" s="230"/>
      <c r="G66" s="231"/>
      <c r="H66" s="232" t="s">
        <v>15</v>
      </c>
      <c r="I66" s="233"/>
      <c r="J66" s="233"/>
      <c r="K66" s="234">
        <v>41574</v>
      </c>
      <c r="L66" s="234"/>
      <c r="M66" s="234"/>
      <c r="N66" s="235"/>
      <c r="O66" s="11" t="s">
        <v>16</v>
      </c>
      <c r="P66" s="12"/>
      <c r="Q66" s="12"/>
      <c r="R66" s="236">
        <v>0.5</v>
      </c>
      <c r="S66" s="237"/>
      <c r="T66" s="238"/>
    </row>
    <row r="67" spans="1:24" ht="16.5" thickTop="1">
      <c r="A67" s="13"/>
      <c r="B67" s="14" t="s">
        <v>138</v>
      </c>
      <c r="C67" s="14" t="s">
        <v>17</v>
      </c>
      <c r="D67" s="15" t="s">
        <v>18</v>
      </c>
      <c r="E67" s="271" t="s">
        <v>19</v>
      </c>
      <c r="F67" s="272"/>
      <c r="G67" s="271" t="s">
        <v>20</v>
      </c>
      <c r="H67" s="272"/>
      <c r="I67" s="271" t="s">
        <v>21</v>
      </c>
      <c r="J67" s="272"/>
      <c r="K67" s="271" t="s">
        <v>22</v>
      </c>
      <c r="L67" s="272"/>
      <c r="M67" s="271"/>
      <c r="N67" s="272"/>
      <c r="O67" s="16" t="s">
        <v>23</v>
      </c>
      <c r="P67" s="17" t="s">
        <v>24</v>
      </c>
      <c r="Q67" s="18" t="s">
        <v>25</v>
      </c>
      <c r="R67" s="19"/>
      <c r="S67" s="273" t="s">
        <v>26</v>
      </c>
      <c r="T67" s="274"/>
      <c r="V67" s="20" t="s">
        <v>27</v>
      </c>
      <c r="W67" s="21"/>
      <c r="X67" s="22" t="s">
        <v>28</v>
      </c>
    </row>
    <row r="68" spans="1:24" ht="15">
      <c r="A68" s="23" t="s">
        <v>19</v>
      </c>
      <c r="B68" s="24">
        <v>1073</v>
      </c>
      <c r="C68" s="24" t="s">
        <v>58</v>
      </c>
      <c r="D68" s="25" t="s">
        <v>59</v>
      </c>
      <c r="E68" s="26"/>
      <c r="F68" s="27"/>
      <c r="G68" s="28">
        <f>+Q78</f>
        <v>3</v>
      </c>
      <c r="H68" s="29">
        <f>+R78</f>
        <v>0</v>
      </c>
      <c r="I68" s="28">
        <f>Q74</f>
        <v>3</v>
      </c>
      <c r="J68" s="29">
        <f>R74</f>
        <v>0</v>
      </c>
      <c r="K68" s="28">
        <f>Q76</f>
        <v>3</v>
      </c>
      <c r="L68" s="29">
        <f>R76</f>
        <v>0</v>
      </c>
      <c r="M68" s="28"/>
      <c r="N68" s="29"/>
      <c r="O68" s="30">
        <f>IF(SUM(E68:N68)=0,"",COUNTIF(F68:F71,"3"))</f>
        <v>3</v>
      </c>
      <c r="P68" s="31">
        <f>IF(SUM(F68:O68)=0,"",COUNTIF(E68:E71,"3"))</f>
        <v>0</v>
      </c>
      <c r="Q68" s="32">
        <f>IF(SUM(E68:N68)=0,"",SUM(F68:F71))</f>
        <v>9</v>
      </c>
      <c r="R68" s="33">
        <f>IF(SUM(E68:N68)=0,"",SUM(E68:E71))</f>
        <v>0</v>
      </c>
      <c r="S68" s="275">
        <v>1</v>
      </c>
      <c r="T68" s="276"/>
      <c r="V68" s="34">
        <f>+V74+V76+V78</f>
        <v>104</v>
      </c>
      <c r="W68" s="35">
        <f>+W74+W76+W78</f>
        <v>59</v>
      </c>
      <c r="X68" s="36">
        <f>+V68-W68</f>
        <v>45</v>
      </c>
    </row>
    <row r="69" spans="1:24" ht="15">
      <c r="A69" s="37" t="s">
        <v>20</v>
      </c>
      <c r="B69" s="24">
        <v>1000</v>
      </c>
      <c r="C69" s="24" t="s">
        <v>4</v>
      </c>
      <c r="D69" s="38" t="s">
        <v>1</v>
      </c>
      <c r="E69" s="39">
        <f>+R78</f>
        <v>0</v>
      </c>
      <c r="F69" s="40">
        <f>+Q78</f>
        <v>3</v>
      </c>
      <c r="G69" s="41"/>
      <c r="H69" s="42"/>
      <c r="I69" s="39">
        <f>Q77</f>
        <v>3</v>
      </c>
      <c r="J69" s="40">
        <f>R77</f>
        <v>0</v>
      </c>
      <c r="K69" s="39">
        <f>Q75</f>
        <v>3</v>
      </c>
      <c r="L69" s="40">
        <f>R75</f>
        <v>0</v>
      </c>
      <c r="M69" s="39"/>
      <c r="N69" s="40"/>
      <c r="O69" s="30">
        <f>IF(SUM(E69:N69)=0,"",COUNTIF(H68:H71,"3"))</f>
        <v>2</v>
      </c>
      <c r="P69" s="31">
        <f>IF(SUM(F69:O69)=0,"",COUNTIF(G68:G71,"3"))</f>
        <v>1</v>
      </c>
      <c r="Q69" s="32">
        <f>IF(SUM(E69:N69)=0,"",SUM(H68:H71))</f>
        <v>6</v>
      </c>
      <c r="R69" s="33">
        <f>IF(SUM(E69:N69)=0,"",SUM(G68:G71))</f>
        <v>3</v>
      </c>
      <c r="S69" s="275">
        <v>2</v>
      </c>
      <c r="T69" s="276"/>
      <c r="V69" s="34">
        <f>+V75+V77+W78</f>
        <v>98</v>
      </c>
      <c r="W69" s="35">
        <f>+W75+W77+V78</f>
        <v>70</v>
      </c>
      <c r="X69" s="36">
        <f>+V69-W69</f>
        <v>28</v>
      </c>
    </row>
    <row r="70" spans="1:24" ht="15">
      <c r="A70" s="37" t="s">
        <v>21</v>
      </c>
      <c r="B70" s="24">
        <v>972</v>
      </c>
      <c r="C70" s="24" t="s">
        <v>108</v>
      </c>
      <c r="D70" s="38" t="s">
        <v>109</v>
      </c>
      <c r="E70" s="39">
        <f>+R74</f>
        <v>0</v>
      </c>
      <c r="F70" s="40">
        <f>+Q74</f>
        <v>3</v>
      </c>
      <c r="G70" s="39">
        <f>R77</f>
        <v>0</v>
      </c>
      <c r="H70" s="40">
        <f>Q77</f>
        <v>3</v>
      </c>
      <c r="I70" s="41"/>
      <c r="J70" s="42"/>
      <c r="K70" s="39">
        <f>Q79</f>
        <v>0</v>
      </c>
      <c r="L70" s="40">
        <f>R79</f>
        <v>3</v>
      </c>
      <c r="M70" s="39"/>
      <c r="N70" s="40"/>
      <c r="O70" s="30">
        <f>IF(SUM(E70:N70)=0,"",COUNTIF(J68:J71,"3"))</f>
        <v>0</v>
      </c>
      <c r="P70" s="31">
        <f>IF(SUM(F70:O70)=0,"",COUNTIF(I68:I71,"3"))</f>
        <v>3</v>
      </c>
      <c r="Q70" s="32">
        <f>IF(SUM(E70:N70)=0,"",SUM(J68:J71))</f>
        <v>0</v>
      </c>
      <c r="R70" s="33">
        <f>IF(SUM(E70:N70)=0,"",SUM(I68:I71))</f>
        <v>9</v>
      </c>
      <c r="S70" s="275">
        <v>4</v>
      </c>
      <c r="T70" s="276"/>
      <c r="V70" s="34">
        <f>+W74+W77+V79</f>
        <v>45</v>
      </c>
      <c r="W70" s="35">
        <f>+V74+V77+W79</f>
        <v>99</v>
      </c>
      <c r="X70" s="36">
        <f>+V70-W70</f>
        <v>-54</v>
      </c>
    </row>
    <row r="71" spans="1:24" ht="15.75" thickBot="1">
      <c r="A71" s="43" t="s">
        <v>22</v>
      </c>
      <c r="B71" s="44">
        <v>908</v>
      </c>
      <c r="C71" s="44" t="s">
        <v>62</v>
      </c>
      <c r="D71" s="45" t="s">
        <v>12</v>
      </c>
      <c r="E71" s="46">
        <f>R76</f>
        <v>0</v>
      </c>
      <c r="F71" s="47">
        <f>Q76</f>
        <v>3</v>
      </c>
      <c r="G71" s="46">
        <f>R75</f>
        <v>0</v>
      </c>
      <c r="H71" s="47">
        <f>Q75</f>
        <v>3</v>
      </c>
      <c r="I71" s="46">
        <f>R79</f>
        <v>3</v>
      </c>
      <c r="J71" s="47">
        <f>Q79</f>
        <v>0</v>
      </c>
      <c r="K71" s="48"/>
      <c r="L71" s="49"/>
      <c r="M71" s="46"/>
      <c r="N71" s="47"/>
      <c r="O71" s="50">
        <f>IF(SUM(E71:N71)=0,"",COUNTIF(L68:L71,"3"))</f>
        <v>1</v>
      </c>
      <c r="P71" s="51">
        <f>IF(SUM(F71:O71)=0,"",COUNTIF(K68:K71,"3"))</f>
        <v>2</v>
      </c>
      <c r="Q71" s="52">
        <f>IF(SUM(E71:N72)=0,"",SUM(L68:L71))</f>
        <v>3</v>
      </c>
      <c r="R71" s="53">
        <f>IF(SUM(E71:N71)=0,"",SUM(K68:K71))</f>
        <v>6</v>
      </c>
      <c r="S71" s="277">
        <v>3</v>
      </c>
      <c r="T71" s="278"/>
      <c r="V71" s="34">
        <f>+W75+W76+W79</f>
        <v>65</v>
      </c>
      <c r="W71" s="35">
        <f>+V75+V76+V79</f>
        <v>84</v>
      </c>
      <c r="X71" s="36">
        <f>+V71-W71</f>
        <v>-19</v>
      </c>
    </row>
    <row r="72" spans="1:25" ht="16.5" outlineLevel="1" thickTop="1">
      <c r="A72" s="54"/>
      <c r="B72" s="175"/>
      <c r="C72" s="55" t="s">
        <v>29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58"/>
      <c r="V72" s="59"/>
      <c r="W72" s="60" t="s">
        <v>30</v>
      </c>
      <c r="X72" s="61">
        <f>SUM(X68:X71)</f>
        <v>0</v>
      </c>
      <c r="Y72" s="60" t="str">
        <f>IF(X72=0,"OK","Virhe")</f>
        <v>OK</v>
      </c>
    </row>
    <row r="73" spans="1:24" ht="16.5" outlineLevel="1" thickBot="1">
      <c r="A73" s="62"/>
      <c r="B73" s="176"/>
      <c r="C73" s="63" t="s">
        <v>31</v>
      </c>
      <c r="D73" s="64"/>
      <c r="E73" s="64"/>
      <c r="F73" s="65"/>
      <c r="G73" s="279" t="s">
        <v>32</v>
      </c>
      <c r="H73" s="280"/>
      <c r="I73" s="281" t="s">
        <v>33</v>
      </c>
      <c r="J73" s="280"/>
      <c r="K73" s="281" t="s">
        <v>34</v>
      </c>
      <c r="L73" s="280"/>
      <c r="M73" s="281" t="s">
        <v>35</v>
      </c>
      <c r="N73" s="280"/>
      <c r="O73" s="281" t="s">
        <v>36</v>
      </c>
      <c r="P73" s="280"/>
      <c r="Q73" s="282" t="s">
        <v>37</v>
      </c>
      <c r="R73" s="283"/>
      <c r="T73" s="66"/>
      <c r="V73" s="67" t="s">
        <v>27</v>
      </c>
      <c r="W73" s="68"/>
      <c r="X73" s="22" t="s">
        <v>28</v>
      </c>
    </row>
    <row r="74" spans="1:35" ht="15.75" outlineLevel="1">
      <c r="A74" s="69" t="s">
        <v>38</v>
      </c>
      <c r="B74" s="177"/>
      <c r="C74" s="70" t="str">
        <f>IF(C68&gt;"",C68,"")</f>
        <v>Tikkanen Veeti</v>
      </c>
      <c r="D74" s="71" t="str">
        <f>IF(C70&gt;"",C70,"")</f>
        <v>Lampen Lili</v>
      </c>
      <c r="E74" s="56"/>
      <c r="F74" s="72"/>
      <c r="G74" s="284">
        <v>3</v>
      </c>
      <c r="H74" s="285"/>
      <c r="I74" s="286">
        <v>7</v>
      </c>
      <c r="J74" s="287"/>
      <c r="K74" s="286">
        <v>1</v>
      </c>
      <c r="L74" s="287"/>
      <c r="M74" s="286"/>
      <c r="N74" s="287"/>
      <c r="O74" s="288"/>
      <c r="P74" s="287"/>
      <c r="Q74" s="73">
        <f aca="true" t="shared" si="44" ref="Q74:Q79">IF(COUNT(G74:O74)=0,"",COUNTIF(G74:O74,"&gt;=0"))</f>
        <v>3</v>
      </c>
      <c r="R74" s="74">
        <f aca="true" t="shared" si="45" ref="R74:R79">IF(COUNT(G74:O74)=0,"",(IF(LEFT(G74,1)="-",1,0)+IF(LEFT(I74,1)="-",1,0)+IF(LEFT(K74,1)="-",1,0)+IF(LEFT(M74,1)="-",1,0)+IF(LEFT(O74,1)="-",1,0)))</f>
        <v>0</v>
      </c>
      <c r="S74" s="75"/>
      <c r="T74" s="76"/>
      <c r="V74" s="77">
        <f aca="true" t="shared" si="46" ref="V74:W79">+Z74+AB74+AD74+AF74+AH74</f>
        <v>33</v>
      </c>
      <c r="W74" s="78">
        <f t="shared" si="46"/>
        <v>11</v>
      </c>
      <c r="X74" s="79">
        <f aca="true" t="shared" si="47" ref="X74:X79">+V74-W74</f>
        <v>22</v>
      </c>
      <c r="Z74" s="80">
        <f>IF(G74="",0,IF(LEFT(G74,1)="-",ABS(G74),(IF(G74&gt;9,G74+2,11))))</f>
        <v>11</v>
      </c>
      <c r="AA74" s="81">
        <f aca="true" t="shared" si="48" ref="AA74:AA79">IF(G74="",0,IF(LEFT(G74,1)="-",(IF(ABS(G74)&gt;9,(ABS(G74)+2),11)),G74))</f>
        <v>3</v>
      </c>
      <c r="AB74" s="80">
        <f>IF(I74="",0,IF(LEFT(I74,1)="-",ABS(I74),(IF(I74&gt;9,I74+2,11))))</f>
        <v>11</v>
      </c>
      <c r="AC74" s="81">
        <f aca="true" t="shared" si="49" ref="AC74:AC79">IF(I74="",0,IF(LEFT(I74,1)="-",(IF(ABS(I74)&gt;9,(ABS(I74)+2),11)),I74))</f>
        <v>7</v>
      </c>
      <c r="AD74" s="80">
        <f>IF(K74="",0,IF(LEFT(K74,1)="-",ABS(K74),(IF(K74&gt;9,K74+2,11))))</f>
        <v>11</v>
      </c>
      <c r="AE74" s="81">
        <f aca="true" t="shared" si="50" ref="AE74:AE79">IF(K74="",0,IF(LEFT(K74,1)="-",(IF(ABS(K74)&gt;9,(ABS(K74)+2),11)),K74))</f>
        <v>1</v>
      </c>
      <c r="AF74" s="80">
        <f>IF(M74="",0,IF(LEFT(M74,1)="-",ABS(M74),(IF(M74&gt;9,M74+2,11))))</f>
        <v>0</v>
      </c>
      <c r="AG74" s="81">
        <f aca="true" t="shared" si="51" ref="AG74:AG79">IF(M74="",0,IF(LEFT(M74,1)="-",(IF(ABS(M74)&gt;9,(ABS(M74)+2),11)),M74))</f>
        <v>0</v>
      </c>
      <c r="AH74" s="80">
        <f aca="true" t="shared" si="52" ref="AH74:AH79">IF(O74="",0,IF(LEFT(O74,1)="-",ABS(O74),(IF(O74&gt;9,O74+2,11))))</f>
        <v>0</v>
      </c>
      <c r="AI74" s="81">
        <f aca="true" t="shared" si="53" ref="AI74:AI79">IF(O74="",0,IF(LEFT(O74,1)="-",(IF(ABS(O74)&gt;9,(ABS(O74)+2),11)),O74))</f>
        <v>0</v>
      </c>
    </row>
    <row r="75" spans="1:35" ht="15.75" outlineLevel="1">
      <c r="A75" s="69" t="s">
        <v>39</v>
      </c>
      <c r="B75" s="177"/>
      <c r="C75" s="70" t="str">
        <f>IF(C69&gt;"",C69,"")</f>
        <v>Holmqvist Tom</v>
      </c>
      <c r="D75" s="82" t="str">
        <f>IF(C71&gt;"",C71,"")</f>
        <v>Holmberg Daniela</v>
      </c>
      <c r="E75" s="83"/>
      <c r="F75" s="72"/>
      <c r="G75" s="289">
        <v>9</v>
      </c>
      <c r="H75" s="290"/>
      <c r="I75" s="289">
        <v>6</v>
      </c>
      <c r="J75" s="290"/>
      <c r="K75" s="289">
        <v>1</v>
      </c>
      <c r="L75" s="290"/>
      <c r="M75" s="289"/>
      <c r="N75" s="290"/>
      <c r="O75" s="289"/>
      <c r="P75" s="290"/>
      <c r="Q75" s="73">
        <f t="shared" si="44"/>
        <v>3</v>
      </c>
      <c r="R75" s="74">
        <f t="shared" si="45"/>
        <v>0</v>
      </c>
      <c r="S75" s="84"/>
      <c r="T75" s="85"/>
      <c r="V75" s="77">
        <f t="shared" si="46"/>
        <v>33</v>
      </c>
      <c r="W75" s="78">
        <f t="shared" si="46"/>
        <v>16</v>
      </c>
      <c r="X75" s="79">
        <f t="shared" si="47"/>
        <v>17</v>
      </c>
      <c r="Z75" s="86">
        <f>IF(G75="",0,IF(LEFT(G75,1)="-",ABS(G75),(IF(G75&gt;9,G75+2,11))))</f>
        <v>11</v>
      </c>
      <c r="AA75" s="87">
        <f t="shared" si="48"/>
        <v>9</v>
      </c>
      <c r="AB75" s="86">
        <f>IF(I75="",0,IF(LEFT(I75,1)="-",ABS(I75),(IF(I75&gt;9,I75+2,11))))</f>
        <v>11</v>
      </c>
      <c r="AC75" s="87">
        <f t="shared" si="49"/>
        <v>6</v>
      </c>
      <c r="AD75" s="86">
        <f>IF(K75="",0,IF(LEFT(K75,1)="-",ABS(K75),(IF(K75&gt;9,K75+2,11))))</f>
        <v>11</v>
      </c>
      <c r="AE75" s="87">
        <f t="shared" si="50"/>
        <v>1</v>
      </c>
      <c r="AF75" s="86">
        <f>IF(M75="",0,IF(LEFT(M75,1)="-",ABS(M75),(IF(M75&gt;9,M75+2,11))))</f>
        <v>0</v>
      </c>
      <c r="AG75" s="87">
        <f t="shared" si="51"/>
        <v>0</v>
      </c>
      <c r="AH75" s="86">
        <f t="shared" si="52"/>
        <v>0</v>
      </c>
      <c r="AI75" s="87">
        <f t="shared" si="53"/>
        <v>0</v>
      </c>
    </row>
    <row r="76" spans="1:35" ht="16.5" outlineLevel="1" thickBot="1">
      <c r="A76" s="69" t="s">
        <v>40</v>
      </c>
      <c r="B76" s="177"/>
      <c r="C76" s="88" t="str">
        <f>IF(C68&gt;"",C68,"")</f>
        <v>Tikkanen Veeti</v>
      </c>
      <c r="D76" s="89" t="str">
        <f>IF(C71&gt;"",C71,"")</f>
        <v>Holmberg Daniela</v>
      </c>
      <c r="E76" s="64"/>
      <c r="F76" s="65"/>
      <c r="G76" s="291">
        <v>3</v>
      </c>
      <c r="H76" s="292"/>
      <c r="I76" s="291">
        <v>6</v>
      </c>
      <c r="J76" s="292"/>
      <c r="K76" s="291">
        <v>7</v>
      </c>
      <c r="L76" s="292"/>
      <c r="M76" s="291"/>
      <c r="N76" s="292"/>
      <c r="O76" s="291"/>
      <c r="P76" s="292"/>
      <c r="Q76" s="73">
        <f t="shared" si="44"/>
        <v>3</v>
      </c>
      <c r="R76" s="74">
        <f t="shared" si="45"/>
        <v>0</v>
      </c>
      <c r="S76" s="84"/>
      <c r="T76" s="85"/>
      <c r="V76" s="77">
        <f t="shared" si="46"/>
        <v>33</v>
      </c>
      <c r="W76" s="78">
        <f t="shared" si="46"/>
        <v>16</v>
      </c>
      <c r="X76" s="79">
        <f t="shared" si="47"/>
        <v>17</v>
      </c>
      <c r="Z76" s="86">
        <f aca="true" t="shared" si="54" ref="Z76:AF79">IF(G76="",0,IF(LEFT(G76,1)="-",ABS(G76),(IF(G76&gt;9,G76+2,11))))</f>
        <v>11</v>
      </c>
      <c r="AA76" s="87">
        <f t="shared" si="48"/>
        <v>3</v>
      </c>
      <c r="AB76" s="86">
        <f t="shared" si="54"/>
        <v>11</v>
      </c>
      <c r="AC76" s="87">
        <f t="shared" si="49"/>
        <v>6</v>
      </c>
      <c r="AD76" s="86">
        <f t="shared" si="54"/>
        <v>11</v>
      </c>
      <c r="AE76" s="87">
        <f t="shared" si="50"/>
        <v>7</v>
      </c>
      <c r="AF76" s="86">
        <f t="shared" si="54"/>
        <v>0</v>
      </c>
      <c r="AG76" s="87">
        <f t="shared" si="51"/>
        <v>0</v>
      </c>
      <c r="AH76" s="86">
        <f t="shared" si="52"/>
        <v>0</v>
      </c>
      <c r="AI76" s="87">
        <f t="shared" si="53"/>
        <v>0</v>
      </c>
    </row>
    <row r="77" spans="1:35" ht="15.75" outlineLevel="1">
      <c r="A77" s="69" t="s">
        <v>41</v>
      </c>
      <c r="B77" s="177"/>
      <c r="C77" s="70" t="str">
        <f>IF(C69&gt;"",C69,"")</f>
        <v>Holmqvist Tom</v>
      </c>
      <c r="D77" s="82" t="str">
        <f>IF(C70&gt;"",C70,"")</f>
        <v>Lampen Lili</v>
      </c>
      <c r="E77" s="56"/>
      <c r="F77" s="72"/>
      <c r="G77" s="286">
        <v>5</v>
      </c>
      <c r="H77" s="287"/>
      <c r="I77" s="286">
        <v>7</v>
      </c>
      <c r="J77" s="287"/>
      <c r="K77" s="286">
        <v>4</v>
      </c>
      <c r="L77" s="287"/>
      <c r="M77" s="286"/>
      <c r="N77" s="287"/>
      <c r="O77" s="286"/>
      <c r="P77" s="287"/>
      <c r="Q77" s="73">
        <f t="shared" si="44"/>
        <v>3</v>
      </c>
      <c r="R77" s="74">
        <f t="shared" si="45"/>
        <v>0</v>
      </c>
      <c r="S77" s="84"/>
      <c r="T77" s="85"/>
      <c r="V77" s="77">
        <f t="shared" si="46"/>
        <v>33</v>
      </c>
      <c r="W77" s="78">
        <f t="shared" si="46"/>
        <v>16</v>
      </c>
      <c r="X77" s="79">
        <f t="shared" si="47"/>
        <v>17</v>
      </c>
      <c r="Z77" s="86">
        <f t="shared" si="54"/>
        <v>11</v>
      </c>
      <c r="AA77" s="87">
        <f t="shared" si="48"/>
        <v>5</v>
      </c>
      <c r="AB77" s="86">
        <f t="shared" si="54"/>
        <v>11</v>
      </c>
      <c r="AC77" s="87">
        <f t="shared" si="49"/>
        <v>7</v>
      </c>
      <c r="AD77" s="86">
        <f t="shared" si="54"/>
        <v>11</v>
      </c>
      <c r="AE77" s="87">
        <f t="shared" si="50"/>
        <v>4</v>
      </c>
      <c r="AF77" s="86">
        <f t="shared" si="54"/>
        <v>0</v>
      </c>
      <c r="AG77" s="87">
        <f t="shared" si="51"/>
        <v>0</v>
      </c>
      <c r="AH77" s="86">
        <f t="shared" si="52"/>
        <v>0</v>
      </c>
      <c r="AI77" s="87">
        <f t="shared" si="53"/>
        <v>0</v>
      </c>
    </row>
    <row r="78" spans="1:35" ht="15.75" outlineLevel="1">
      <c r="A78" s="69" t="s">
        <v>42</v>
      </c>
      <c r="B78" s="177"/>
      <c r="C78" s="70" t="str">
        <f>IF(C68&gt;"",C68,"")</f>
        <v>Tikkanen Veeti</v>
      </c>
      <c r="D78" s="82" t="str">
        <f>IF(C69&gt;"",C69,"")</f>
        <v>Holmqvist Tom</v>
      </c>
      <c r="E78" s="83"/>
      <c r="F78" s="72"/>
      <c r="G78" s="289">
        <v>9</v>
      </c>
      <c r="H78" s="290"/>
      <c r="I78" s="289">
        <v>13</v>
      </c>
      <c r="J78" s="290"/>
      <c r="K78" s="293">
        <v>10</v>
      </c>
      <c r="L78" s="290"/>
      <c r="M78" s="289"/>
      <c r="N78" s="290"/>
      <c r="O78" s="289"/>
      <c r="P78" s="290"/>
      <c r="Q78" s="73">
        <f t="shared" si="44"/>
        <v>3</v>
      </c>
      <c r="R78" s="74">
        <f t="shared" si="45"/>
        <v>0</v>
      </c>
      <c r="S78" s="84"/>
      <c r="T78" s="85"/>
      <c r="V78" s="77">
        <f t="shared" si="46"/>
        <v>38</v>
      </c>
      <c r="W78" s="78">
        <f t="shared" si="46"/>
        <v>32</v>
      </c>
      <c r="X78" s="79">
        <f t="shared" si="47"/>
        <v>6</v>
      </c>
      <c r="Z78" s="86">
        <f t="shared" si="54"/>
        <v>11</v>
      </c>
      <c r="AA78" s="87">
        <f t="shared" si="48"/>
        <v>9</v>
      </c>
      <c r="AB78" s="86">
        <f t="shared" si="54"/>
        <v>15</v>
      </c>
      <c r="AC78" s="87">
        <f t="shared" si="49"/>
        <v>13</v>
      </c>
      <c r="AD78" s="86">
        <f t="shared" si="54"/>
        <v>12</v>
      </c>
      <c r="AE78" s="87">
        <f t="shared" si="50"/>
        <v>10</v>
      </c>
      <c r="AF78" s="86">
        <f t="shared" si="54"/>
        <v>0</v>
      </c>
      <c r="AG78" s="87">
        <f t="shared" si="51"/>
        <v>0</v>
      </c>
      <c r="AH78" s="86">
        <f t="shared" si="52"/>
        <v>0</v>
      </c>
      <c r="AI78" s="87">
        <f t="shared" si="53"/>
        <v>0</v>
      </c>
    </row>
    <row r="79" spans="1:35" ht="16.5" outlineLevel="1" thickBot="1">
      <c r="A79" s="90" t="s">
        <v>43</v>
      </c>
      <c r="B79" s="178"/>
      <c r="C79" s="91" t="str">
        <f>IF(C70&gt;"",C70,"")</f>
        <v>Lampen Lili</v>
      </c>
      <c r="D79" s="92" t="str">
        <f>IF(C71&gt;"",C71,"")</f>
        <v>Holmberg Daniela</v>
      </c>
      <c r="E79" s="93"/>
      <c r="F79" s="94"/>
      <c r="G79" s="294">
        <v>-8</v>
      </c>
      <c r="H79" s="295"/>
      <c r="I79" s="294">
        <v>-5</v>
      </c>
      <c r="J79" s="295"/>
      <c r="K79" s="294">
        <v>-5</v>
      </c>
      <c r="L79" s="295"/>
      <c r="M79" s="294"/>
      <c r="N79" s="295"/>
      <c r="O79" s="294"/>
      <c r="P79" s="295"/>
      <c r="Q79" s="95">
        <f t="shared" si="44"/>
        <v>0</v>
      </c>
      <c r="R79" s="96">
        <f t="shared" si="45"/>
        <v>3</v>
      </c>
      <c r="S79" s="97"/>
      <c r="T79" s="98"/>
      <c r="V79" s="77">
        <f t="shared" si="46"/>
        <v>18</v>
      </c>
      <c r="W79" s="78">
        <f t="shared" si="46"/>
        <v>33</v>
      </c>
      <c r="X79" s="79">
        <f t="shared" si="47"/>
        <v>-15</v>
      </c>
      <c r="Z79" s="99">
        <f t="shared" si="54"/>
        <v>8</v>
      </c>
      <c r="AA79" s="100">
        <f t="shared" si="48"/>
        <v>11</v>
      </c>
      <c r="AB79" s="99">
        <f t="shared" si="54"/>
        <v>5</v>
      </c>
      <c r="AC79" s="100">
        <f t="shared" si="49"/>
        <v>11</v>
      </c>
      <c r="AD79" s="99">
        <f t="shared" si="54"/>
        <v>5</v>
      </c>
      <c r="AE79" s="100">
        <f t="shared" si="50"/>
        <v>11</v>
      </c>
      <c r="AF79" s="99">
        <f t="shared" si="54"/>
        <v>0</v>
      </c>
      <c r="AG79" s="100">
        <f t="shared" si="51"/>
        <v>0</v>
      </c>
      <c r="AH79" s="99">
        <f t="shared" si="52"/>
        <v>0</v>
      </c>
      <c r="AI79" s="100">
        <f t="shared" si="53"/>
        <v>0</v>
      </c>
    </row>
    <row r="80" ht="15.75" thickTop="1"/>
  </sheetData>
  <sheetProtection/>
  <mergeCells count="265">
    <mergeCell ref="G78:H78"/>
    <mergeCell ref="I78:J78"/>
    <mergeCell ref="K78:L78"/>
    <mergeCell ref="M78:N78"/>
    <mergeCell ref="O78:P78"/>
    <mergeCell ref="G79:H79"/>
    <mergeCell ref="I79:J79"/>
    <mergeCell ref="K79:L79"/>
    <mergeCell ref="M79:N79"/>
    <mergeCell ref="O79:P79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E67:F67"/>
    <mergeCell ref="G67:H67"/>
    <mergeCell ref="I67:J67"/>
    <mergeCell ref="K67:L67"/>
    <mergeCell ref="M67:N67"/>
    <mergeCell ref="S67:T67"/>
    <mergeCell ref="K65:N65"/>
    <mergeCell ref="O65:Q65"/>
    <mergeCell ref="R65:T65"/>
    <mergeCell ref="E66:G66"/>
    <mergeCell ref="H66:J66"/>
    <mergeCell ref="K66:N66"/>
    <mergeCell ref="R66:T66"/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00390625" style="0" bestFit="1" customWidth="1"/>
    <col min="4" max="4" width="15.421875" style="0" bestFit="1" customWidth="1"/>
    <col min="5" max="5" width="15.57421875" style="0" bestFit="1" customWidth="1"/>
    <col min="6" max="7" width="29.8515625" style="0" bestFit="1" customWidth="1"/>
    <col min="8" max="8" width="28.00390625" style="0" bestFit="1" customWidth="1"/>
  </cols>
  <sheetData>
    <row r="1" ht="15.75" thickBot="1"/>
    <row r="2" spans="7:8" ht="15">
      <c r="G2" s="296" t="s">
        <v>6</v>
      </c>
      <c r="H2" s="297"/>
    </row>
    <row r="3" spans="7:8" ht="15">
      <c r="G3" s="184" t="s">
        <v>139</v>
      </c>
      <c r="H3" s="185" t="s">
        <v>122</v>
      </c>
    </row>
    <row r="4" spans="1:8" ht="15.75" thickBot="1">
      <c r="A4" s="186"/>
      <c r="B4" s="187" t="s">
        <v>140</v>
      </c>
      <c r="C4" s="187" t="s">
        <v>141</v>
      </c>
      <c r="D4" s="188" t="s">
        <v>142</v>
      </c>
      <c r="G4" s="189" t="s">
        <v>143</v>
      </c>
      <c r="H4" s="190" t="s">
        <v>150</v>
      </c>
    </row>
    <row r="5" spans="1:5" ht="15">
      <c r="A5" s="191" t="s">
        <v>19</v>
      </c>
      <c r="B5" s="192" t="s">
        <v>144</v>
      </c>
      <c r="C5" s="195" t="s">
        <v>123</v>
      </c>
      <c r="D5" s="196" t="s">
        <v>12</v>
      </c>
      <c r="E5" s="194" t="s">
        <v>123</v>
      </c>
    </row>
    <row r="6" spans="1:6" ht="15">
      <c r="A6" s="191" t="s">
        <v>20</v>
      </c>
      <c r="B6" s="195"/>
      <c r="C6" s="195"/>
      <c r="D6" s="196"/>
      <c r="E6" s="197"/>
      <c r="F6" s="194" t="s">
        <v>123</v>
      </c>
    </row>
    <row r="7" spans="1:7" ht="15">
      <c r="A7" s="198" t="s">
        <v>21</v>
      </c>
      <c r="B7" s="199"/>
      <c r="C7" s="199"/>
      <c r="D7" s="200"/>
      <c r="E7" s="194" t="s">
        <v>4</v>
      </c>
      <c r="F7" s="201" t="s">
        <v>218</v>
      </c>
      <c r="G7" s="202"/>
    </row>
    <row r="8" spans="1:7" ht="15">
      <c r="A8" s="198" t="s">
        <v>22</v>
      </c>
      <c r="B8" s="199" t="s">
        <v>165</v>
      </c>
      <c r="C8" s="199" t="s">
        <v>4</v>
      </c>
      <c r="D8" s="200" t="s">
        <v>1</v>
      </c>
      <c r="E8" s="197"/>
      <c r="G8" s="194" t="s">
        <v>76</v>
      </c>
    </row>
    <row r="9" spans="1:8" ht="15">
      <c r="A9" s="191" t="s">
        <v>99</v>
      </c>
      <c r="B9" s="195" t="s">
        <v>153</v>
      </c>
      <c r="C9" s="195" t="s">
        <v>76</v>
      </c>
      <c r="D9" s="196" t="s">
        <v>1</v>
      </c>
      <c r="E9" s="194" t="s">
        <v>76</v>
      </c>
      <c r="G9" s="201" t="s">
        <v>221</v>
      </c>
      <c r="H9" s="202"/>
    </row>
    <row r="10" spans="1:8" ht="15">
      <c r="A10" s="191" t="s">
        <v>147</v>
      </c>
      <c r="B10" s="195" t="s">
        <v>151</v>
      </c>
      <c r="C10" s="195" t="s">
        <v>119</v>
      </c>
      <c r="D10" s="196" t="s">
        <v>109</v>
      </c>
      <c r="E10" s="197" t="s">
        <v>214</v>
      </c>
      <c r="F10" s="194" t="s">
        <v>76</v>
      </c>
      <c r="G10" s="202"/>
      <c r="H10" s="202"/>
    </row>
    <row r="11" spans="1:8" ht="15">
      <c r="A11" s="198" t="s">
        <v>148</v>
      </c>
      <c r="B11" s="199"/>
      <c r="C11" s="199"/>
      <c r="D11" s="200"/>
      <c r="E11" s="194" t="s">
        <v>171</v>
      </c>
      <c r="F11" s="197" t="s">
        <v>217</v>
      </c>
      <c r="H11" s="202"/>
    </row>
    <row r="12" spans="1:8" ht="15">
      <c r="A12" s="206" t="s">
        <v>149</v>
      </c>
      <c r="B12" s="207" t="s">
        <v>154</v>
      </c>
      <c r="C12" s="210" t="s">
        <v>171</v>
      </c>
      <c r="D12" s="211" t="s">
        <v>87</v>
      </c>
      <c r="E12" s="197"/>
      <c r="H12" s="205" t="s">
        <v>58</v>
      </c>
    </row>
    <row r="13" spans="1:8" ht="15">
      <c r="A13" s="209"/>
      <c r="B13" s="214"/>
      <c r="C13" s="214"/>
      <c r="D13" s="214"/>
      <c r="F13" s="212"/>
      <c r="G13" s="212"/>
      <c r="H13" s="201" t="s">
        <v>215</v>
      </c>
    </row>
    <row r="14" spans="1:8" ht="15">
      <c r="A14" s="191" t="s">
        <v>156</v>
      </c>
      <c r="B14" s="192" t="s">
        <v>152</v>
      </c>
      <c r="C14" s="195" t="s">
        <v>117</v>
      </c>
      <c r="D14" s="196" t="s">
        <v>109</v>
      </c>
      <c r="E14" s="194" t="s">
        <v>117</v>
      </c>
      <c r="H14" s="213"/>
    </row>
    <row r="15" spans="1:8" ht="15">
      <c r="A15" s="191" t="s">
        <v>157</v>
      </c>
      <c r="B15" s="195"/>
      <c r="C15" s="195"/>
      <c r="D15" s="196"/>
      <c r="E15" s="197"/>
      <c r="F15" s="194" t="s">
        <v>58</v>
      </c>
      <c r="H15" s="213"/>
    </row>
    <row r="16" spans="1:8" ht="15">
      <c r="A16" s="198" t="s">
        <v>158</v>
      </c>
      <c r="B16" s="199" t="s">
        <v>146</v>
      </c>
      <c r="C16" s="199" t="s">
        <v>2</v>
      </c>
      <c r="D16" s="200" t="s">
        <v>3</v>
      </c>
      <c r="E16" s="194" t="s">
        <v>58</v>
      </c>
      <c r="F16" s="201" t="s">
        <v>223</v>
      </c>
      <c r="G16" s="202"/>
      <c r="H16" s="213"/>
    </row>
    <row r="17" spans="1:8" ht="15">
      <c r="A17" s="198" t="s">
        <v>159</v>
      </c>
      <c r="B17" s="203" t="s">
        <v>164</v>
      </c>
      <c r="C17" s="199" t="s">
        <v>58</v>
      </c>
      <c r="D17" s="200" t="s">
        <v>59</v>
      </c>
      <c r="E17" s="197" t="s">
        <v>222</v>
      </c>
      <c r="G17" s="194" t="s">
        <v>58</v>
      </c>
      <c r="H17" s="213"/>
    </row>
    <row r="18" spans="1:8" ht="15">
      <c r="A18" s="191" t="s">
        <v>160</v>
      </c>
      <c r="B18" s="195" t="s">
        <v>155</v>
      </c>
      <c r="C18" s="195" t="s">
        <v>72</v>
      </c>
      <c r="D18" s="196" t="s">
        <v>12</v>
      </c>
      <c r="E18" s="194" t="s">
        <v>72</v>
      </c>
      <c r="G18" s="197" t="s">
        <v>227</v>
      </c>
      <c r="H18" s="212"/>
    </row>
    <row r="19" spans="1:8" ht="15">
      <c r="A19" s="191" t="s">
        <v>161</v>
      </c>
      <c r="B19" s="195"/>
      <c r="C19" s="195"/>
      <c r="D19" s="196"/>
      <c r="E19" s="197"/>
      <c r="F19" s="194" t="s">
        <v>124</v>
      </c>
      <c r="G19" s="202"/>
      <c r="H19" s="212"/>
    </row>
    <row r="20" spans="1:8" ht="15">
      <c r="A20" s="198" t="s">
        <v>162</v>
      </c>
      <c r="B20" s="199"/>
      <c r="C20" s="199"/>
      <c r="D20" s="200"/>
      <c r="E20" s="194" t="s">
        <v>124</v>
      </c>
      <c r="F20" s="197" t="s">
        <v>220</v>
      </c>
      <c r="H20" s="212"/>
    </row>
    <row r="21" spans="1:8" ht="15">
      <c r="A21" s="206" t="s">
        <v>163</v>
      </c>
      <c r="B21" s="207" t="s">
        <v>145</v>
      </c>
      <c r="C21" s="210" t="s">
        <v>124</v>
      </c>
      <c r="D21" s="211" t="s">
        <v>65</v>
      </c>
      <c r="E21" s="197"/>
      <c r="H21" s="212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Header>&amp;LARF Junior Cup 2013&amp;CMejlans Bollförening r.f.&amp;R&amp;A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125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9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0.375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1200</v>
      </c>
      <c r="C4" s="24" t="s">
        <v>57</v>
      </c>
      <c r="D4" s="25" t="s">
        <v>1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275">
        <v>1</v>
      </c>
      <c r="T4" s="276"/>
      <c r="V4" s="34">
        <f>+V10+V12+V14</f>
        <v>66</v>
      </c>
      <c r="W4" s="35">
        <f>+W10+W12+W14</f>
        <v>36</v>
      </c>
      <c r="X4" s="36">
        <f>+V4-W4</f>
        <v>30</v>
      </c>
    </row>
    <row r="5" spans="1:24" ht="15">
      <c r="A5" s="37" t="s">
        <v>20</v>
      </c>
      <c r="B5" s="24">
        <v>1112</v>
      </c>
      <c r="C5" s="24" t="s">
        <v>127</v>
      </c>
      <c r="D5" s="38" t="s">
        <v>12</v>
      </c>
      <c r="E5" s="39">
        <f>+R14</f>
        <v>0</v>
      </c>
      <c r="F5" s="40">
        <f>+Q14</f>
        <v>3</v>
      </c>
      <c r="G5" s="41"/>
      <c r="H5" s="42"/>
      <c r="I5" s="39">
        <f>Q13</f>
        <v>1</v>
      </c>
      <c r="J5" s="40">
        <f>R13</f>
        <v>3</v>
      </c>
      <c r="K5" s="39">
        <f>Q11</f>
      </c>
      <c r="L5" s="40">
        <f>R11</f>
      </c>
      <c r="M5" s="39"/>
      <c r="N5" s="40"/>
      <c r="O5" s="30">
        <f>IF(SUM(E5:N5)=0,"",COUNTIF(H4:H7,"3"))</f>
        <v>0</v>
      </c>
      <c r="P5" s="31">
        <f>IF(SUM(F5:O5)=0,"",COUNTIF(G4:G7,"3"))</f>
        <v>2</v>
      </c>
      <c r="Q5" s="32">
        <f>IF(SUM(E5:N5)=0,"",SUM(H4:H7))</f>
        <v>1</v>
      </c>
      <c r="R5" s="33">
        <f>IF(SUM(E5:N5)=0,"",SUM(G4:G7))</f>
        <v>6</v>
      </c>
      <c r="S5" s="275">
        <v>3</v>
      </c>
      <c r="T5" s="276"/>
      <c r="V5" s="34">
        <f>+V11+V13+W14</f>
        <v>46</v>
      </c>
      <c r="W5" s="35">
        <f>+W11+W13+V14</f>
        <v>74</v>
      </c>
      <c r="X5" s="36">
        <f>+V5-W5</f>
        <v>-28</v>
      </c>
    </row>
    <row r="6" spans="1:24" ht="15">
      <c r="A6" s="37" t="s">
        <v>21</v>
      </c>
      <c r="B6" s="24">
        <v>1082</v>
      </c>
      <c r="C6" s="24" t="s">
        <v>171</v>
      </c>
      <c r="D6" s="38" t="s">
        <v>87</v>
      </c>
      <c r="E6" s="39">
        <f>+R10</f>
        <v>0</v>
      </c>
      <c r="F6" s="40">
        <f>+Q10</f>
        <v>3</v>
      </c>
      <c r="G6" s="39">
        <f>R13</f>
        <v>3</v>
      </c>
      <c r="H6" s="40">
        <f>Q13</f>
        <v>1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1</v>
      </c>
      <c r="P6" s="31">
        <f>IF(SUM(F6:O6)=0,"",COUNTIF(I4:I7,"3"))</f>
        <v>1</v>
      </c>
      <c r="Q6" s="32">
        <f>IF(SUM(E6:N6)=0,"",SUM(J4:J7))</f>
        <v>3</v>
      </c>
      <c r="R6" s="33">
        <f>IF(SUM(E6:N6)=0,"",SUM(I4:I7))</f>
        <v>4</v>
      </c>
      <c r="S6" s="275">
        <v>2</v>
      </c>
      <c r="T6" s="276"/>
      <c r="V6" s="34">
        <f>+W10+W13+V15</f>
        <v>60</v>
      </c>
      <c r="W6" s="35">
        <f>+V10+V13+W15</f>
        <v>62</v>
      </c>
      <c r="X6" s="36">
        <f>+V6-W6</f>
        <v>-2</v>
      </c>
    </row>
    <row r="7" spans="1:24" ht="15.75" thickBot="1">
      <c r="A7" s="43" t="s">
        <v>22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277"/>
      <c r="T7" s="278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Ericsson Marcos</v>
      </c>
      <c r="D10" s="71" t="str">
        <f>IF(C6&gt;"",C6,"")</f>
        <v>Pihkala Kimmo</v>
      </c>
      <c r="E10" s="56"/>
      <c r="F10" s="72"/>
      <c r="G10" s="284">
        <v>9</v>
      </c>
      <c r="H10" s="285"/>
      <c r="I10" s="286">
        <v>7</v>
      </c>
      <c r="J10" s="287"/>
      <c r="K10" s="286">
        <v>3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19</v>
      </c>
      <c r="X10" s="79">
        <f aca="true" t="shared" si="3" ref="X10:X15">+V10-W10</f>
        <v>14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9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7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3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Strahlendorf Gerd</v>
      </c>
      <c r="D11" s="82">
        <f>IF(C7&gt;"",C7,"")</f>
      </c>
      <c r="E11" s="83"/>
      <c r="F11" s="72"/>
      <c r="G11" s="289"/>
      <c r="H11" s="290"/>
      <c r="I11" s="289"/>
      <c r="J11" s="290"/>
      <c r="K11" s="289"/>
      <c r="L11" s="290"/>
      <c r="M11" s="289"/>
      <c r="N11" s="290"/>
      <c r="O11" s="289"/>
      <c r="P11" s="290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Ericsson Marcos</v>
      </c>
      <c r="D12" s="89">
        <f>IF(C7&gt;"",C7,"")</f>
      </c>
      <c r="E12" s="64"/>
      <c r="F12" s="65"/>
      <c r="G12" s="291"/>
      <c r="H12" s="292"/>
      <c r="I12" s="291"/>
      <c r="J12" s="292"/>
      <c r="K12" s="291"/>
      <c r="L12" s="292"/>
      <c r="M12" s="291"/>
      <c r="N12" s="292"/>
      <c r="O12" s="291"/>
      <c r="P12" s="29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Strahlendorf Gerd</v>
      </c>
      <c r="D13" s="82" t="str">
        <f>IF(C6&gt;"",C6,"")</f>
        <v>Pihkala Kimmo</v>
      </c>
      <c r="E13" s="56"/>
      <c r="F13" s="72"/>
      <c r="G13" s="286">
        <v>-6</v>
      </c>
      <c r="H13" s="287"/>
      <c r="I13" s="286">
        <v>8</v>
      </c>
      <c r="J13" s="287"/>
      <c r="K13" s="286">
        <v>-7</v>
      </c>
      <c r="L13" s="287"/>
      <c r="M13" s="286">
        <v>-5</v>
      </c>
      <c r="N13" s="287"/>
      <c r="O13" s="286"/>
      <c r="P13" s="287"/>
      <c r="Q13" s="73">
        <f t="shared" si="0"/>
        <v>1</v>
      </c>
      <c r="R13" s="74">
        <f t="shared" si="1"/>
        <v>3</v>
      </c>
      <c r="S13" s="84"/>
      <c r="T13" s="85"/>
      <c r="V13" s="77">
        <f t="shared" si="2"/>
        <v>29</v>
      </c>
      <c r="W13" s="78">
        <f t="shared" si="2"/>
        <v>41</v>
      </c>
      <c r="X13" s="79">
        <f t="shared" si="3"/>
        <v>-12</v>
      </c>
      <c r="Z13" s="86">
        <f t="shared" si="10"/>
        <v>6</v>
      </c>
      <c r="AA13" s="87">
        <f t="shared" si="4"/>
        <v>11</v>
      </c>
      <c r="AB13" s="86">
        <f t="shared" si="10"/>
        <v>11</v>
      </c>
      <c r="AC13" s="87">
        <f t="shared" si="5"/>
        <v>8</v>
      </c>
      <c r="AD13" s="86">
        <f t="shared" si="10"/>
        <v>7</v>
      </c>
      <c r="AE13" s="87">
        <f t="shared" si="6"/>
        <v>11</v>
      </c>
      <c r="AF13" s="86">
        <f t="shared" si="10"/>
        <v>5</v>
      </c>
      <c r="AG13" s="87">
        <f t="shared" si="7"/>
        <v>11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Ericsson Marcos</v>
      </c>
      <c r="D14" s="82" t="str">
        <f>IF(C5&gt;"",C5,"")</f>
        <v>Strahlendorf Gerd</v>
      </c>
      <c r="E14" s="83"/>
      <c r="F14" s="72"/>
      <c r="G14" s="289">
        <v>4</v>
      </c>
      <c r="H14" s="290"/>
      <c r="I14" s="289">
        <v>6</v>
      </c>
      <c r="J14" s="290"/>
      <c r="K14" s="293">
        <v>7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17</v>
      </c>
      <c r="X14" s="79">
        <f t="shared" si="3"/>
        <v>16</v>
      </c>
      <c r="Z14" s="86">
        <f t="shared" si="10"/>
        <v>11</v>
      </c>
      <c r="AA14" s="87">
        <f t="shared" si="4"/>
        <v>4</v>
      </c>
      <c r="AB14" s="86">
        <f t="shared" si="10"/>
        <v>11</v>
      </c>
      <c r="AC14" s="87">
        <f t="shared" si="5"/>
        <v>6</v>
      </c>
      <c r="AD14" s="86">
        <f t="shared" si="10"/>
        <v>11</v>
      </c>
      <c r="AE14" s="87">
        <f t="shared" si="6"/>
        <v>7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Pihkala Kimmo</v>
      </c>
      <c r="D15" s="92">
        <f>IF(C7&gt;"",C7,"")</f>
      </c>
      <c r="E15" s="93"/>
      <c r="F15" s="94"/>
      <c r="G15" s="294"/>
      <c r="H15" s="295"/>
      <c r="I15" s="294"/>
      <c r="J15" s="295"/>
      <c r="K15" s="294"/>
      <c r="L15" s="295"/>
      <c r="M15" s="294"/>
      <c r="N15" s="295"/>
      <c r="O15" s="294"/>
      <c r="P15" s="295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125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8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0.4166666666666667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1199</v>
      </c>
      <c r="C20" s="24" t="s">
        <v>126</v>
      </c>
      <c r="D20" s="25" t="s">
        <v>12</v>
      </c>
      <c r="E20" s="26"/>
      <c r="F20" s="27"/>
      <c r="G20" s="28">
        <f>+Q30</f>
        <v>3</v>
      </c>
      <c r="H20" s="29">
        <f>+R30</f>
        <v>1</v>
      </c>
      <c r="I20" s="28">
        <f>Q26</f>
        <v>3</v>
      </c>
      <c r="J20" s="29">
        <f>R26</f>
        <v>1</v>
      </c>
      <c r="K20" s="28">
        <f>Q28</f>
      </c>
      <c r="L20" s="29">
        <f>R28</f>
      </c>
      <c r="M20" s="28"/>
      <c r="N20" s="29"/>
      <c r="O20" s="30">
        <f>IF(SUM(E20:N20)=0,"",COUNTIF(F20:F23,"3"))</f>
        <v>2</v>
      </c>
      <c r="P20" s="31">
        <f>IF(SUM(F20:O20)=0,"",COUNTIF(E20:E23,"3"))</f>
        <v>0</v>
      </c>
      <c r="Q20" s="32">
        <f>IF(SUM(E20:N20)=0,"",SUM(F20:F23))</f>
        <v>6</v>
      </c>
      <c r="R20" s="33">
        <f>IF(SUM(E20:N20)=0,"",SUM(E20:E23))</f>
        <v>2</v>
      </c>
      <c r="S20" s="275">
        <v>1</v>
      </c>
      <c r="T20" s="276"/>
      <c r="V20" s="34">
        <f>+V26+V28+V30</f>
        <v>75</v>
      </c>
      <c r="W20" s="35">
        <f>+W26+W28+W30</f>
        <v>54</v>
      </c>
      <c r="X20" s="36">
        <f>+V20-W20</f>
        <v>21</v>
      </c>
    </row>
    <row r="21" spans="1:24" ht="15">
      <c r="A21" s="37" t="s">
        <v>20</v>
      </c>
      <c r="B21" s="24">
        <v>1088</v>
      </c>
      <c r="C21" s="24" t="s">
        <v>110</v>
      </c>
      <c r="D21" s="38" t="s">
        <v>109</v>
      </c>
      <c r="E21" s="39">
        <f>+R30</f>
        <v>1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</c>
      <c r="L21" s="40">
        <f>R27</f>
      </c>
      <c r="M21" s="39"/>
      <c r="N21" s="40"/>
      <c r="O21" s="30">
        <f>IF(SUM(E21:N21)=0,"",COUNTIF(H20:H23,"3"))</f>
        <v>1</v>
      </c>
      <c r="P21" s="31">
        <f>IF(SUM(F21:O21)=0,"",COUNTIF(G20:G23,"3"))</f>
        <v>1</v>
      </c>
      <c r="Q21" s="32">
        <f>IF(SUM(E21:N21)=0,"",SUM(H20:H23))</f>
        <v>4</v>
      </c>
      <c r="R21" s="33">
        <f>IF(SUM(E21:N21)=0,"",SUM(G20:G23))</f>
        <v>3</v>
      </c>
      <c r="S21" s="275">
        <v>2</v>
      </c>
      <c r="T21" s="276"/>
      <c r="V21" s="34">
        <f>+V27+V29+W30</f>
        <v>64</v>
      </c>
      <c r="W21" s="35">
        <f>+W27+W29+V30</f>
        <v>55</v>
      </c>
      <c r="X21" s="36">
        <f>+V21-W21</f>
        <v>9</v>
      </c>
    </row>
    <row r="22" spans="1:24" ht="15">
      <c r="A22" s="37" t="s">
        <v>21</v>
      </c>
      <c r="B22" s="24">
        <v>1028</v>
      </c>
      <c r="C22" s="24" t="s">
        <v>123</v>
      </c>
      <c r="D22" s="38" t="s">
        <v>12</v>
      </c>
      <c r="E22" s="39">
        <f>+R26</f>
        <v>1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  <v>0</v>
      </c>
      <c r="P22" s="31">
        <f>IF(SUM(F22:O22)=0,"",COUNTIF(I20:I23,"3"))</f>
        <v>2</v>
      </c>
      <c r="Q22" s="32">
        <f>IF(SUM(E22:N22)=0,"",SUM(J20:J23))</f>
        <v>1</v>
      </c>
      <c r="R22" s="33">
        <f>IF(SUM(E22:N22)=0,"",SUM(I20:I23))</f>
        <v>6</v>
      </c>
      <c r="S22" s="275">
        <v>3</v>
      </c>
      <c r="T22" s="276"/>
      <c r="V22" s="34">
        <f>+W26+W29+V31</f>
        <v>37</v>
      </c>
      <c r="W22" s="35">
        <f>+V26+V29+W31</f>
        <v>67</v>
      </c>
      <c r="X22" s="36">
        <f>+V22-W22</f>
        <v>-30</v>
      </c>
    </row>
    <row r="23" spans="1:24" ht="15.75" thickBot="1">
      <c r="A23" s="43" t="s">
        <v>22</v>
      </c>
      <c r="B23" s="44"/>
      <c r="C23" s="44"/>
      <c r="D23" s="45"/>
      <c r="E23" s="46">
        <f>R28</f>
      </c>
      <c r="F23" s="47">
        <f>Q28</f>
      </c>
      <c r="G23" s="46">
        <f>R27</f>
      </c>
      <c r="H23" s="47">
        <f>Q27</f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</c>
      <c r="P23" s="51">
        <f>IF(SUM(F23:O23)=0,"",COUNTIF(K20:K23,"3"))</f>
      </c>
      <c r="Q23" s="52">
        <f>IF(SUM(E23:N24)=0,"",SUM(L20:L23))</f>
      </c>
      <c r="R23" s="53">
        <f>IF(SUM(E23:N23)=0,"",SUM(K20:K23))</f>
      </c>
      <c r="S23" s="277"/>
      <c r="T23" s="278"/>
      <c r="V23" s="34">
        <f>+W27+W28+W31</f>
        <v>0</v>
      </c>
      <c r="W23" s="35">
        <f>+V27+V28+V31</f>
        <v>0</v>
      </c>
      <c r="X23" s="36">
        <f>+V23-W23</f>
        <v>0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Käppi Juha</v>
      </c>
      <c r="D26" s="71" t="str">
        <f>IF(C22&gt;"",C22,"")</f>
        <v>Käppi Eerika</v>
      </c>
      <c r="E26" s="56"/>
      <c r="F26" s="72"/>
      <c r="G26" s="284">
        <v>2</v>
      </c>
      <c r="H26" s="285"/>
      <c r="I26" s="286">
        <v>6</v>
      </c>
      <c r="J26" s="287"/>
      <c r="K26" s="286">
        <v>-1</v>
      </c>
      <c r="L26" s="287"/>
      <c r="M26" s="286">
        <v>4</v>
      </c>
      <c r="N26" s="287"/>
      <c r="O26" s="288"/>
      <c r="P26" s="287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1</v>
      </c>
      <c r="S26" s="75"/>
      <c r="T26" s="76"/>
      <c r="V26" s="77">
        <f aca="true" t="shared" si="13" ref="V26:W31">+Z26+AB26+AD26+AF26+AH26</f>
        <v>34</v>
      </c>
      <c r="W26" s="78">
        <f t="shared" si="13"/>
        <v>23</v>
      </c>
      <c r="X26" s="79">
        <f aca="true" t="shared" si="14" ref="X26:X31">+V26-W26</f>
        <v>11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2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6</v>
      </c>
      <c r="AD26" s="80">
        <f>IF(K26="",0,IF(LEFT(K26,1)="-",ABS(K26),(IF(K26&gt;9,K26+2,11))))</f>
        <v>1</v>
      </c>
      <c r="AE26" s="81">
        <f aca="true" t="shared" si="17" ref="AE26:AE31">IF(K26="",0,IF(LEFT(K26,1)="-",(IF(ABS(K26)&gt;9,(ABS(K26)+2),11)),K26))</f>
        <v>11</v>
      </c>
      <c r="AF26" s="80">
        <f>IF(M26="",0,IF(LEFT(M26,1)="-",ABS(M26),(IF(M26&gt;9,M26+2,11))))</f>
        <v>11</v>
      </c>
      <c r="AG26" s="81">
        <f aca="true" t="shared" si="18" ref="AG26:AG31">IF(M26="",0,IF(LEFT(M26,1)="-",(IF(ABS(M26)&gt;9,(ABS(M26)+2),11)),M26))</f>
        <v>4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Nerman Ksenia</v>
      </c>
      <c r="D27" s="82">
        <f>IF(C23&gt;"",C23,"")</f>
      </c>
      <c r="E27" s="83"/>
      <c r="F27" s="72"/>
      <c r="G27" s="289"/>
      <c r="H27" s="290"/>
      <c r="I27" s="289"/>
      <c r="J27" s="290"/>
      <c r="K27" s="289"/>
      <c r="L27" s="290"/>
      <c r="M27" s="289"/>
      <c r="N27" s="290"/>
      <c r="O27" s="289"/>
      <c r="P27" s="290"/>
      <c r="Q27" s="73">
        <f t="shared" si="11"/>
      </c>
      <c r="R27" s="74">
        <f t="shared" si="12"/>
      </c>
      <c r="S27" s="84"/>
      <c r="T27" s="85"/>
      <c r="V27" s="77">
        <f t="shared" si="13"/>
        <v>0</v>
      </c>
      <c r="W27" s="78">
        <f t="shared" si="13"/>
        <v>0</v>
      </c>
      <c r="X27" s="79">
        <f t="shared" si="14"/>
        <v>0</v>
      </c>
      <c r="Z27" s="86">
        <f>IF(G27="",0,IF(LEFT(G27,1)="-",ABS(G27),(IF(G27&gt;9,G27+2,11))))</f>
        <v>0</v>
      </c>
      <c r="AA27" s="87">
        <f t="shared" si="15"/>
        <v>0</v>
      </c>
      <c r="AB27" s="86">
        <f>IF(I27="",0,IF(LEFT(I27,1)="-",ABS(I27),(IF(I27&gt;9,I27+2,11))))</f>
        <v>0</v>
      </c>
      <c r="AC27" s="87">
        <f t="shared" si="16"/>
        <v>0</v>
      </c>
      <c r="AD27" s="86">
        <f>IF(K27="",0,IF(LEFT(K27,1)="-",ABS(K27),(IF(K27&gt;9,K27+2,11))))</f>
        <v>0</v>
      </c>
      <c r="AE27" s="87">
        <f t="shared" si="17"/>
        <v>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Käppi Juha</v>
      </c>
      <c r="D28" s="89">
        <f>IF(C23&gt;"",C23,"")</f>
      </c>
      <c r="E28" s="64"/>
      <c r="F28" s="65"/>
      <c r="G28" s="291"/>
      <c r="H28" s="292"/>
      <c r="I28" s="291"/>
      <c r="J28" s="292"/>
      <c r="K28" s="291"/>
      <c r="L28" s="292"/>
      <c r="M28" s="291"/>
      <c r="N28" s="292"/>
      <c r="O28" s="291"/>
      <c r="P28" s="292"/>
      <c r="Q28" s="73">
        <f t="shared" si="11"/>
      </c>
      <c r="R28" s="74">
        <f t="shared" si="12"/>
      </c>
      <c r="S28" s="84"/>
      <c r="T28" s="85"/>
      <c r="V28" s="77">
        <f t="shared" si="13"/>
        <v>0</v>
      </c>
      <c r="W28" s="78">
        <f t="shared" si="13"/>
        <v>0</v>
      </c>
      <c r="X28" s="79">
        <f t="shared" si="14"/>
        <v>0</v>
      </c>
      <c r="Z28" s="86">
        <f aca="true" t="shared" si="21" ref="Z28:AF31">IF(G28="",0,IF(LEFT(G28,1)="-",ABS(G28),(IF(G28&gt;9,G28+2,11))))</f>
        <v>0</v>
      </c>
      <c r="AA28" s="87">
        <f t="shared" si="15"/>
        <v>0</v>
      </c>
      <c r="AB28" s="86">
        <f t="shared" si="21"/>
        <v>0</v>
      </c>
      <c r="AC28" s="87">
        <f t="shared" si="16"/>
        <v>0</v>
      </c>
      <c r="AD28" s="86">
        <f t="shared" si="21"/>
        <v>0</v>
      </c>
      <c r="AE28" s="87">
        <f t="shared" si="17"/>
        <v>0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Nerman Ksenia</v>
      </c>
      <c r="D29" s="82" t="str">
        <f>IF(C22&gt;"",C22,"")</f>
        <v>Käppi Eerika</v>
      </c>
      <c r="E29" s="56"/>
      <c r="F29" s="72"/>
      <c r="G29" s="286">
        <v>6</v>
      </c>
      <c r="H29" s="287"/>
      <c r="I29" s="286">
        <v>2</v>
      </c>
      <c r="J29" s="287"/>
      <c r="K29" s="286">
        <v>6</v>
      </c>
      <c r="L29" s="287"/>
      <c r="M29" s="286"/>
      <c r="N29" s="287"/>
      <c r="O29" s="286"/>
      <c r="P29" s="287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33</v>
      </c>
      <c r="W29" s="78">
        <f t="shared" si="13"/>
        <v>14</v>
      </c>
      <c r="X29" s="79">
        <f t="shared" si="14"/>
        <v>19</v>
      </c>
      <c r="Z29" s="86">
        <f t="shared" si="21"/>
        <v>11</v>
      </c>
      <c r="AA29" s="87">
        <f t="shared" si="15"/>
        <v>6</v>
      </c>
      <c r="AB29" s="86">
        <f t="shared" si="21"/>
        <v>11</v>
      </c>
      <c r="AC29" s="87">
        <f t="shared" si="16"/>
        <v>2</v>
      </c>
      <c r="AD29" s="86">
        <f t="shared" si="21"/>
        <v>11</v>
      </c>
      <c r="AE29" s="87">
        <f t="shared" si="17"/>
        <v>6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Käppi Juha</v>
      </c>
      <c r="D30" s="82" t="str">
        <f>IF(C21&gt;"",C21,"")</f>
        <v>Nerman Ksenia</v>
      </c>
      <c r="E30" s="83"/>
      <c r="F30" s="72"/>
      <c r="G30" s="289">
        <v>6</v>
      </c>
      <c r="H30" s="290"/>
      <c r="I30" s="289">
        <v>-7</v>
      </c>
      <c r="J30" s="290"/>
      <c r="K30" s="293">
        <v>10</v>
      </c>
      <c r="L30" s="290"/>
      <c r="M30" s="289">
        <v>4</v>
      </c>
      <c r="N30" s="290"/>
      <c r="O30" s="289"/>
      <c r="P30" s="290"/>
      <c r="Q30" s="73">
        <f t="shared" si="11"/>
        <v>3</v>
      </c>
      <c r="R30" s="74">
        <f t="shared" si="12"/>
        <v>1</v>
      </c>
      <c r="S30" s="84"/>
      <c r="T30" s="85"/>
      <c r="V30" s="77">
        <f t="shared" si="13"/>
        <v>41</v>
      </c>
      <c r="W30" s="78">
        <f t="shared" si="13"/>
        <v>31</v>
      </c>
      <c r="X30" s="79">
        <f t="shared" si="14"/>
        <v>10</v>
      </c>
      <c r="Z30" s="86">
        <f t="shared" si="21"/>
        <v>11</v>
      </c>
      <c r="AA30" s="87">
        <f t="shared" si="15"/>
        <v>6</v>
      </c>
      <c r="AB30" s="86">
        <f t="shared" si="21"/>
        <v>7</v>
      </c>
      <c r="AC30" s="87">
        <f t="shared" si="16"/>
        <v>11</v>
      </c>
      <c r="AD30" s="86">
        <f t="shared" si="21"/>
        <v>12</v>
      </c>
      <c r="AE30" s="87">
        <f t="shared" si="17"/>
        <v>10</v>
      </c>
      <c r="AF30" s="86">
        <f t="shared" si="21"/>
        <v>11</v>
      </c>
      <c r="AG30" s="87">
        <f t="shared" si="18"/>
        <v>4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Käppi Eerika</v>
      </c>
      <c r="D31" s="92">
        <f>IF(C23&gt;"",C23,"")</f>
      </c>
      <c r="E31" s="93"/>
      <c r="F31" s="94"/>
      <c r="G31" s="294"/>
      <c r="H31" s="295"/>
      <c r="I31" s="294"/>
      <c r="J31" s="295"/>
      <c r="K31" s="294"/>
      <c r="L31" s="295"/>
      <c r="M31" s="294"/>
      <c r="N31" s="295"/>
      <c r="O31" s="294"/>
      <c r="P31" s="295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73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222" t="s">
        <v>125</v>
      </c>
      <c r="L33" s="223"/>
      <c r="M33" s="223"/>
      <c r="N33" s="224"/>
      <c r="O33" s="225" t="s">
        <v>13</v>
      </c>
      <c r="P33" s="226"/>
      <c r="Q33" s="226"/>
      <c r="R33" s="227">
        <v>3</v>
      </c>
      <c r="S33" s="269"/>
      <c r="T33" s="270"/>
    </row>
    <row r="34" spans="1:20" ht="16.5" thickBot="1">
      <c r="A34" s="8"/>
      <c r="B34" s="174"/>
      <c r="C34" s="9" t="s">
        <v>9</v>
      </c>
      <c r="D34" s="10" t="s">
        <v>14</v>
      </c>
      <c r="E34" s="229">
        <v>7</v>
      </c>
      <c r="F34" s="230"/>
      <c r="G34" s="231"/>
      <c r="H34" s="232" t="s">
        <v>15</v>
      </c>
      <c r="I34" s="233"/>
      <c r="J34" s="233"/>
      <c r="K34" s="234">
        <v>41574</v>
      </c>
      <c r="L34" s="234"/>
      <c r="M34" s="234"/>
      <c r="N34" s="235"/>
      <c r="O34" s="11" t="s">
        <v>16</v>
      </c>
      <c r="P34" s="12"/>
      <c r="Q34" s="12"/>
      <c r="R34" s="236">
        <v>0.375</v>
      </c>
      <c r="S34" s="237"/>
      <c r="T34" s="238"/>
    </row>
    <row r="35" spans="1:24" ht="16.5" thickTop="1">
      <c r="A35" s="13"/>
      <c r="B35" s="14" t="s">
        <v>138</v>
      </c>
      <c r="C35" s="14" t="s">
        <v>17</v>
      </c>
      <c r="D35" s="15" t="s">
        <v>18</v>
      </c>
      <c r="E35" s="271" t="s">
        <v>19</v>
      </c>
      <c r="F35" s="272"/>
      <c r="G35" s="271" t="s">
        <v>20</v>
      </c>
      <c r="H35" s="272"/>
      <c r="I35" s="271" t="s">
        <v>21</v>
      </c>
      <c r="J35" s="272"/>
      <c r="K35" s="271" t="s">
        <v>22</v>
      </c>
      <c r="L35" s="272"/>
      <c r="M35" s="271"/>
      <c r="N35" s="272"/>
      <c r="O35" s="16" t="s">
        <v>23</v>
      </c>
      <c r="P35" s="17" t="s">
        <v>24</v>
      </c>
      <c r="Q35" s="18" t="s">
        <v>25</v>
      </c>
      <c r="R35" s="19"/>
      <c r="S35" s="273" t="s">
        <v>26</v>
      </c>
      <c r="T35" s="274"/>
      <c r="V35" s="20" t="s">
        <v>27</v>
      </c>
      <c r="W35" s="21"/>
      <c r="X35" s="22" t="s">
        <v>28</v>
      </c>
    </row>
    <row r="36" spans="1:24" ht="15">
      <c r="A36" s="23" t="s">
        <v>19</v>
      </c>
      <c r="B36" s="24">
        <v>1174</v>
      </c>
      <c r="C36" s="24" t="s">
        <v>78</v>
      </c>
      <c r="D36" s="25" t="s">
        <v>79</v>
      </c>
      <c r="E36" s="26"/>
      <c r="F36" s="27"/>
      <c r="G36" s="28">
        <f>+Q46</f>
        <v>3</v>
      </c>
      <c r="H36" s="29">
        <f>+R46</f>
        <v>2</v>
      </c>
      <c r="I36" s="28">
        <f>Q42</f>
        <v>3</v>
      </c>
      <c r="J36" s="29">
        <f>R42</f>
        <v>2</v>
      </c>
      <c r="K36" s="28">
        <f>Q44</f>
      </c>
      <c r="L36" s="29">
        <f>R44</f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4</v>
      </c>
      <c r="S36" s="275">
        <v>1</v>
      </c>
      <c r="T36" s="276"/>
      <c r="V36" s="34">
        <f>+V42+V44+V46</f>
        <v>108</v>
      </c>
      <c r="W36" s="35">
        <f>+W42+W44+W46</f>
        <v>93</v>
      </c>
      <c r="X36" s="36">
        <f>+V36-W36</f>
        <v>15</v>
      </c>
    </row>
    <row r="37" spans="1:24" ht="15">
      <c r="A37" s="37" t="s">
        <v>20</v>
      </c>
      <c r="B37" s="24">
        <v>1094</v>
      </c>
      <c r="C37" s="24" t="s">
        <v>124</v>
      </c>
      <c r="D37" s="38" t="s">
        <v>65</v>
      </c>
      <c r="E37" s="39">
        <f>+R46</f>
        <v>2</v>
      </c>
      <c r="F37" s="40">
        <f>+Q46</f>
        <v>3</v>
      </c>
      <c r="G37" s="41"/>
      <c r="H37" s="42"/>
      <c r="I37" s="39">
        <f>Q45</f>
        <v>3</v>
      </c>
      <c r="J37" s="40">
        <f>R45</f>
        <v>2</v>
      </c>
      <c r="K37" s="39">
        <f>Q43</f>
      </c>
      <c r="L37" s="40">
        <f>R43</f>
      </c>
      <c r="M37" s="39"/>
      <c r="N37" s="40"/>
      <c r="O37" s="30">
        <f>IF(SUM(E37:N37)=0,"",COUNTIF(H36:H39,"3"))</f>
        <v>1</v>
      </c>
      <c r="P37" s="31">
        <f>IF(SUM(F37:O37)=0,"",COUNTIF(G36:G39,"3"))</f>
        <v>1</v>
      </c>
      <c r="Q37" s="32">
        <f>IF(SUM(E37:N37)=0,"",SUM(H36:H39))</f>
        <v>5</v>
      </c>
      <c r="R37" s="33">
        <f>IF(SUM(E37:N37)=0,"",SUM(G36:G39))</f>
        <v>5</v>
      </c>
      <c r="S37" s="275">
        <v>2</v>
      </c>
      <c r="T37" s="276"/>
      <c r="V37" s="34">
        <f>+V43+V45+W46</f>
        <v>101</v>
      </c>
      <c r="W37" s="35">
        <f>+W43+W45+V46</f>
        <v>103</v>
      </c>
      <c r="X37" s="36">
        <f>+V37-W37</f>
        <v>-2</v>
      </c>
    </row>
    <row r="38" spans="1:24" ht="15">
      <c r="A38" s="37" t="s">
        <v>21</v>
      </c>
      <c r="B38" s="24">
        <v>1056</v>
      </c>
      <c r="C38" s="24" t="s">
        <v>72</v>
      </c>
      <c r="D38" s="38" t="s">
        <v>12</v>
      </c>
      <c r="E38" s="39">
        <f>+R42</f>
        <v>2</v>
      </c>
      <c r="F38" s="40">
        <f>+Q42</f>
        <v>3</v>
      </c>
      <c r="G38" s="39">
        <f>R45</f>
        <v>2</v>
      </c>
      <c r="H38" s="40">
        <f>Q45</f>
        <v>3</v>
      </c>
      <c r="I38" s="41"/>
      <c r="J38" s="42"/>
      <c r="K38" s="39">
        <f>Q47</f>
      </c>
      <c r="L38" s="40">
        <f>R47</f>
      </c>
      <c r="M38" s="39"/>
      <c r="N38" s="40"/>
      <c r="O38" s="30">
        <f>IF(SUM(E38:N38)=0,"",COUNTIF(J36:J39,"3"))</f>
        <v>0</v>
      </c>
      <c r="P38" s="31">
        <f>IF(SUM(F38:O38)=0,"",COUNTIF(I36:I39,"3"))</f>
        <v>2</v>
      </c>
      <c r="Q38" s="32">
        <f>IF(SUM(E38:N38)=0,"",SUM(J36:J39))</f>
        <v>4</v>
      </c>
      <c r="R38" s="33">
        <f>IF(SUM(E38:N38)=0,"",SUM(I36:I39))</f>
        <v>6</v>
      </c>
      <c r="S38" s="275">
        <v>3</v>
      </c>
      <c r="T38" s="276"/>
      <c r="V38" s="34">
        <f>+W42+W45+V47</f>
        <v>85</v>
      </c>
      <c r="W38" s="35">
        <f>+V42+V45+W47</f>
        <v>98</v>
      </c>
      <c r="X38" s="36">
        <f>+V38-W38</f>
        <v>-13</v>
      </c>
    </row>
    <row r="39" spans="1:24" ht="15.75" thickBot="1">
      <c r="A39" s="43" t="s">
        <v>22</v>
      </c>
      <c r="B39" s="44"/>
      <c r="C39" s="44"/>
      <c r="D39" s="45"/>
      <c r="E39" s="46">
        <f>R44</f>
      </c>
      <c r="F39" s="47">
        <f>Q44</f>
      </c>
      <c r="G39" s="46">
        <f>R43</f>
      </c>
      <c r="H39" s="47">
        <f>Q43</f>
      </c>
      <c r="I39" s="46">
        <f>R47</f>
      </c>
      <c r="J39" s="47">
        <f>Q47</f>
      </c>
      <c r="K39" s="48"/>
      <c r="L39" s="49"/>
      <c r="M39" s="46"/>
      <c r="N39" s="47"/>
      <c r="O39" s="50">
        <f>IF(SUM(E39:N39)=0,"",COUNTIF(L36:L39,"3"))</f>
      </c>
      <c r="P39" s="51">
        <f>IF(SUM(F39:O39)=0,"",COUNTIF(K36:K39,"3"))</f>
      </c>
      <c r="Q39" s="52">
        <f>IF(SUM(E39:N40)=0,"",SUM(L36:L39))</f>
      </c>
      <c r="R39" s="53">
        <f>IF(SUM(E39:N39)=0,"",SUM(K36:K39))</f>
      </c>
      <c r="S39" s="277"/>
      <c r="T39" s="278"/>
      <c r="V39" s="34">
        <f>+W43+W44+W47</f>
        <v>0</v>
      </c>
      <c r="W39" s="35">
        <f>+V43+V44+V47</f>
        <v>0</v>
      </c>
      <c r="X39" s="36">
        <f>+V39-W39</f>
        <v>0</v>
      </c>
    </row>
    <row r="40" spans="1:25" ht="16.5" outlineLevel="1" thickTop="1">
      <c r="A40" s="54"/>
      <c r="B40" s="175"/>
      <c r="C40" s="55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30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76"/>
      <c r="C41" s="63" t="s">
        <v>31</v>
      </c>
      <c r="D41" s="64"/>
      <c r="E41" s="64"/>
      <c r="F41" s="65"/>
      <c r="G41" s="279" t="s">
        <v>32</v>
      </c>
      <c r="H41" s="280"/>
      <c r="I41" s="281" t="s">
        <v>33</v>
      </c>
      <c r="J41" s="280"/>
      <c r="K41" s="281" t="s">
        <v>34</v>
      </c>
      <c r="L41" s="280"/>
      <c r="M41" s="281" t="s">
        <v>35</v>
      </c>
      <c r="N41" s="280"/>
      <c r="O41" s="281" t="s">
        <v>36</v>
      </c>
      <c r="P41" s="280"/>
      <c r="Q41" s="282" t="s">
        <v>37</v>
      </c>
      <c r="R41" s="283"/>
      <c r="T41" s="66"/>
      <c r="V41" s="67" t="s">
        <v>27</v>
      </c>
      <c r="W41" s="68"/>
      <c r="X41" s="22" t="s">
        <v>28</v>
      </c>
    </row>
    <row r="42" spans="1:35" ht="15.75" outlineLevel="1">
      <c r="A42" s="69" t="s">
        <v>38</v>
      </c>
      <c r="B42" s="177"/>
      <c r="C42" s="70" t="str">
        <f>IF(C36&gt;"",C36,"")</f>
        <v>Kangas Martti</v>
      </c>
      <c r="D42" s="71" t="str">
        <f>IF(C38&gt;"",C38,"")</f>
        <v>Holmberg Erik</v>
      </c>
      <c r="E42" s="56"/>
      <c r="F42" s="72"/>
      <c r="G42" s="284">
        <v>5</v>
      </c>
      <c r="H42" s="285"/>
      <c r="I42" s="286">
        <v>10</v>
      </c>
      <c r="J42" s="287"/>
      <c r="K42" s="286">
        <v>-8</v>
      </c>
      <c r="L42" s="287"/>
      <c r="M42" s="286">
        <v>-6</v>
      </c>
      <c r="N42" s="287"/>
      <c r="O42" s="288">
        <v>5</v>
      </c>
      <c r="P42" s="287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2</v>
      </c>
      <c r="S42" s="75"/>
      <c r="T42" s="76"/>
      <c r="V42" s="77">
        <f aca="true" t="shared" si="24" ref="V42:W47">+Z42+AB42+AD42+AF42+AH42</f>
        <v>48</v>
      </c>
      <c r="W42" s="78">
        <f t="shared" si="24"/>
        <v>42</v>
      </c>
      <c r="X42" s="79">
        <f aca="true" t="shared" si="25" ref="X42:X47">+V42-W42</f>
        <v>6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5</v>
      </c>
      <c r="AB42" s="80">
        <f>IF(I42="",0,IF(LEFT(I42,1)="-",ABS(I42),(IF(I42&gt;9,I42+2,11))))</f>
        <v>12</v>
      </c>
      <c r="AC42" s="81">
        <f aca="true" t="shared" si="27" ref="AC42:AC47">IF(I42="",0,IF(LEFT(I42,1)="-",(IF(ABS(I42)&gt;9,(ABS(I42)+2),11)),I42))</f>
        <v>10</v>
      </c>
      <c r="AD42" s="80">
        <f>IF(K42="",0,IF(LEFT(K42,1)="-",ABS(K42),(IF(K42&gt;9,K42+2,11))))</f>
        <v>8</v>
      </c>
      <c r="AE42" s="81">
        <f aca="true" t="shared" si="28" ref="AE42:AE47">IF(K42="",0,IF(LEFT(K42,1)="-",(IF(ABS(K42)&gt;9,(ABS(K42)+2),11)),K42))</f>
        <v>11</v>
      </c>
      <c r="AF42" s="80">
        <f>IF(M42="",0,IF(LEFT(M42,1)="-",ABS(M42),(IF(M42&gt;9,M42+2,11))))</f>
        <v>6</v>
      </c>
      <c r="AG42" s="81">
        <f aca="true" t="shared" si="29" ref="AG42:AG47">IF(M42="",0,IF(LEFT(M42,1)="-",(IF(ABS(M42)&gt;9,(ABS(M42)+2),11)),M42))</f>
        <v>11</v>
      </c>
      <c r="AH42" s="80">
        <f aca="true" t="shared" si="30" ref="AH42:AH47">IF(O42="",0,IF(LEFT(O42,1)="-",ABS(O42),(IF(O42&gt;9,O42+2,11))))</f>
        <v>11</v>
      </c>
      <c r="AI42" s="81">
        <f aca="true" t="shared" si="31" ref="AI42:AI47">IF(O42="",0,IF(LEFT(O42,1)="-",(IF(ABS(O42)&gt;9,(ABS(O42)+2),11)),O42))</f>
        <v>5</v>
      </c>
    </row>
    <row r="43" spans="1:35" ht="15.75" outlineLevel="1">
      <c r="A43" s="69" t="s">
        <v>39</v>
      </c>
      <c r="B43" s="177"/>
      <c r="C43" s="70" t="str">
        <f>IF(C37&gt;"",C37,"")</f>
        <v>Hartzell Kai</v>
      </c>
      <c r="D43" s="82">
        <f>IF(C39&gt;"",C39,"")</f>
      </c>
      <c r="E43" s="83"/>
      <c r="F43" s="72"/>
      <c r="G43" s="289"/>
      <c r="H43" s="290"/>
      <c r="I43" s="289"/>
      <c r="J43" s="290"/>
      <c r="K43" s="289"/>
      <c r="L43" s="290"/>
      <c r="M43" s="289"/>
      <c r="N43" s="290"/>
      <c r="O43" s="289"/>
      <c r="P43" s="290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40</v>
      </c>
      <c r="B44" s="177"/>
      <c r="C44" s="88" t="str">
        <f>IF(C36&gt;"",C36,"")</f>
        <v>Kangas Martti</v>
      </c>
      <c r="D44" s="89">
        <f>IF(C39&gt;"",C39,"")</f>
      </c>
      <c r="E44" s="64"/>
      <c r="F44" s="65"/>
      <c r="G44" s="291"/>
      <c r="H44" s="292"/>
      <c r="I44" s="291"/>
      <c r="J44" s="292"/>
      <c r="K44" s="291"/>
      <c r="L44" s="292"/>
      <c r="M44" s="291"/>
      <c r="N44" s="292"/>
      <c r="O44" s="291"/>
      <c r="P44" s="29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41</v>
      </c>
      <c r="B45" s="177"/>
      <c r="C45" s="70" t="str">
        <f>IF(C37&gt;"",C37,"")</f>
        <v>Hartzell Kai</v>
      </c>
      <c r="D45" s="82" t="str">
        <f>IF(C38&gt;"",C38,"")</f>
        <v>Holmberg Erik</v>
      </c>
      <c r="E45" s="56"/>
      <c r="F45" s="72"/>
      <c r="G45" s="286">
        <v>-6</v>
      </c>
      <c r="H45" s="287"/>
      <c r="I45" s="286">
        <v>-11</v>
      </c>
      <c r="J45" s="287"/>
      <c r="K45" s="286">
        <v>3</v>
      </c>
      <c r="L45" s="287"/>
      <c r="M45" s="286">
        <v>7</v>
      </c>
      <c r="N45" s="287"/>
      <c r="O45" s="286">
        <v>9</v>
      </c>
      <c r="P45" s="287"/>
      <c r="Q45" s="73">
        <f t="shared" si="22"/>
        <v>3</v>
      </c>
      <c r="R45" s="74">
        <f t="shared" si="23"/>
        <v>2</v>
      </c>
      <c r="S45" s="84"/>
      <c r="T45" s="85"/>
      <c r="V45" s="77">
        <f t="shared" si="24"/>
        <v>50</v>
      </c>
      <c r="W45" s="78">
        <f t="shared" si="24"/>
        <v>43</v>
      </c>
      <c r="X45" s="79">
        <f t="shared" si="25"/>
        <v>7</v>
      </c>
      <c r="Z45" s="86">
        <f t="shared" si="32"/>
        <v>6</v>
      </c>
      <c r="AA45" s="87">
        <f t="shared" si="26"/>
        <v>11</v>
      </c>
      <c r="AB45" s="86">
        <f t="shared" si="32"/>
        <v>11</v>
      </c>
      <c r="AC45" s="87">
        <f t="shared" si="27"/>
        <v>13</v>
      </c>
      <c r="AD45" s="86">
        <f t="shared" si="32"/>
        <v>11</v>
      </c>
      <c r="AE45" s="87">
        <f t="shared" si="28"/>
        <v>3</v>
      </c>
      <c r="AF45" s="86">
        <f t="shared" si="32"/>
        <v>11</v>
      </c>
      <c r="AG45" s="87">
        <f t="shared" si="29"/>
        <v>7</v>
      </c>
      <c r="AH45" s="86">
        <f t="shared" si="30"/>
        <v>11</v>
      </c>
      <c r="AI45" s="87">
        <f t="shared" si="31"/>
        <v>9</v>
      </c>
    </row>
    <row r="46" spans="1:35" ht="15.75" outlineLevel="1">
      <c r="A46" s="69" t="s">
        <v>42</v>
      </c>
      <c r="B46" s="177"/>
      <c r="C46" s="70" t="str">
        <f>IF(C36&gt;"",C36,"")</f>
        <v>Kangas Martti</v>
      </c>
      <c r="D46" s="82" t="str">
        <f>IF(C37&gt;"",C37,"")</f>
        <v>Hartzell Kai</v>
      </c>
      <c r="E46" s="83"/>
      <c r="F46" s="72"/>
      <c r="G46" s="289">
        <v>5</v>
      </c>
      <c r="H46" s="290"/>
      <c r="I46" s="289">
        <v>-9</v>
      </c>
      <c r="J46" s="290"/>
      <c r="K46" s="293">
        <v>17</v>
      </c>
      <c r="L46" s="290"/>
      <c r="M46" s="289">
        <v>-10</v>
      </c>
      <c r="N46" s="290"/>
      <c r="O46" s="289">
        <v>6</v>
      </c>
      <c r="P46" s="290"/>
      <c r="Q46" s="73">
        <f t="shared" si="22"/>
        <v>3</v>
      </c>
      <c r="R46" s="74">
        <f t="shared" si="23"/>
        <v>2</v>
      </c>
      <c r="S46" s="84"/>
      <c r="T46" s="85"/>
      <c r="V46" s="77">
        <f t="shared" si="24"/>
        <v>60</v>
      </c>
      <c r="W46" s="78">
        <f t="shared" si="24"/>
        <v>51</v>
      </c>
      <c r="X46" s="79">
        <f t="shared" si="25"/>
        <v>9</v>
      </c>
      <c r="Z46" s="86">
        <f t="shared" si="32"/>
        <v>11</v>
      </c>
      <c r="AA46" s="87">
        <f t="shared" si="26"/>
        <v>5</v>
      </c>
      <c r="AB46" s="86">
        <f t="shared" si="32"/>
        <v>9</v>
      </c>
      <c r="AC46" s="87">
        <f t="shared" si="27"/>
        <v>11</v>
      </c>
      <c r="AD46" s="86">
        <f t="shared" si="32"/>
        <v>19</v>
      </c>
      <c r="AE46" s="87">
        <f t="shared" si="28"/>
        <v>17</v>
      </c>
      <c r="AF46" s="86">
        <f t="shared" si="32"/>
        <v>10</v>
      </c>
      <c r="AG46" s="87">
        <f t="shared" si="29"/>
        <v>12</v>
      </c>
      <c r="AH46" s="86">
        <f t="shared" si="30"/>
        <v>11</v>
      </c>
      <c r="AI46" s="87">
        <f t="shared" si="31"/>
        <v>6</v>
      </c>
    </row>
    <row r="47" spans="1:35" ht="16.5" outlineLevel="1" thickBot="1">
      <c r="A47" s="90" t="s">
        <v>43</v>
      </c>
      <c r="B47" s="178"/>
      <c r="C47" s="91" t="str">
        <f>IF(C38&gt;"",C38,"")</f>
        <v>Holmberg Erik</v>
      </c>
      <c r="D47" s="92">
        <f>IF(C39&gt;"",C39,"")</f>
      </c>
      <c r="E47" s="93"/>
      <c r="F47" s="94"/>
      <c r="G47" s="294"/>
      <c r="H47" s="295"/>
      <c r="I47" s="294"/>
      <c r="J47" s="295"/>
      <c r="K47" s="294"/>
      <c r="L47" s="295"/>
      <c r="M47" s="294"/>
      <c r="N47" s="295"/>
      <c r="O47" s="294"/>
      <c r="P47" s="295"/>
      <c r="Q47" s="95">
        <f t="shared" si="22"/>
      </c>
      <c r="R47" s="96">
        <f t="shared" si="23"/>
      </c>
      <c r="S47" s="97"/>
      <c r="T47" s="98"/>
      <c r="V47" s="77">
        <f t="shared" si="24"/>
        <v>0</v>
      </c>
      <c r="W47" s="78">
        <f t="shared" si="24"/>
        <v>0</v>
      </c>
      <c r="X47" s="79">
        <f t="shared" si="25"/>
        <v>0</v>
      </c>
      <c r="Z47" s="99">
        <f t="shared" si="32"/>
        <v>0</v>
      </c>
      <c r="AA47" s="100">
        <f t="shared" si="26"/>
        <v>0</v>
      </c>
      <c r="AB47" s="99">
        <f t="shared" si="32"/>
        <v>0</v>
      </c>
      <c r="AC47" s="100">
        <f t="shared" si="27"/>
        <v>0</v>
      </c>
      <c r="AD47" s="99">
        <f t="shared" si="32"/>
        <v>0</v>
      </c>
      <c r="AE47" s="100">
        <f t="shared" si="28"/>
        <v>0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73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222" t="s">
        <v>125</v>
      </c>
      <c r="L49" s="223"/>
      <c r="M49" s="223"/>
      <c r="N49" s="224"/>
      <c r="O49" s="225" t="s">
        <v>13</v>
      </c>
      <c r="P49" s="226"/>
      <c r="Q49" s="226"/>
      <c r="R49" s="227">
        <v>4</v>
      </c>
      <c r="S49" s="269"/>
      <c r="T49" s="270"/>
    </row>
    <row r="50" spans="1:20" ht="16.5" thickBot="1">
      <c r="A50" s="8"/>
      <c r="B50" s="174"/>
      <c r="C50" s="9" t="s">
        <v>9</v>
      </c>
      <c r="D50" s="10" t="s">
        <v>14</v>
      </c>
      <c r="E50" s="229">
        <v>6</v>
      </c>
      <c r="F50" s="230"/>
      <c r="G50" s="231"/>
      <c r="H50" s="232" t="s">
        <v>15</v>
      </c>
      <c r="I50" s="233"/>
      <c r="J50" s="233"/>
      <c r="K50" s="234">
        <v>41574</v>
      </c>
      <c r="L50" s="234"/>
      <c r="M50" s="234"/>
      <c r="N50" s="235"/>
      <c r="O50" s="11" t="s">
        <v>16</v>
      </c>
      <c r="P50" s="12"/>
      <c r="Q50" s="12"/>
      <c r="R50" s="236">
        <v>0.375</v>
      </c>
      <c r="S50" s="237"/>
      <c r="T50" s="238"/>
    </row>
    <row r="51" spans="1:24" ht="16.5" thickTop="1">
      <c r="A51" s="13"/>
      <c r="B51" s="14" t="s">
        <v>138</v>
      </c>
      <c r="C51" s="14" t="s">
        <v>17</v>
      </c>
      <c r="D51" s="15" t="s">
        <v>18</v>
      </c>
      <c r="E51" s="271" t="s">
        <v>19</v>
      </c>
      <c r="F51" s="272"/>
      <c r="G51" s="271" t="s">
        <v>20</v>
      </c>
      <c r="H51" s="272"/>
      <c r="I51" s="271" t="s">
        <v>21</v>
      </c>
      <c r="J51" s="272"/>
      <c r="K51" s="271" t="s">
        <v>22</v>
      </c>
      <c r="L51" s="272"/>
      <c r="M51" s="271"/>
      <c r="N51" s="272"/>
      <c r="O51" s="16" t="s">
        <v>23</v>
      </c>
      <c r="P51" s="17" t="s">
        <v>24</v>
      </c>
      <c r="Q51" s="18" t="s">
        <v>25</v>
      </c>
      <c r="R51" s="19"/>
      <c r="S51" s="273" t="s">
        <v>26</v>
      </c>
      <c r="T51" s="274"/>
      <c r="V51" s="20" t="s">
        <v>27</v>
      </c>
      <c r="W51" s="21"/>
      <c r="X51" s="22" t="s">
        <v>28</v>
      </c>
    </row>
    <row r="52" spans="1:24" ht="15">
      <c r="A52" s="23" t="s">
        <v>19</v>
      </c>
      <c r="B52" s="24">
        <v>1138</v>
      </c>
      <c r="C52" s="24" t="s">
        <v>54</v>
      </c>
      <c r="D52" s="25" t="s">
        <v>55</v>
      </c>
      <c r="E52" s="26"/>
      <c r="F52" s="27"/>
      <c r="G52" s="28">
        <f>+Q62</f>
        <v>1</v>
      </c>
      <c r="H52" s="29">
        <f>+R62</f>
        <v>3</v>
      </c>
      <c r="I52" s="28">
        <f>Q58</f>
        <v>0</v>
      </c>
      <c r="J52" s="29">
        <f>R58</f>
        <v>3</v>
      </c>
      <c r="K52" s="28">
        <f>Q60</f>
        <v>3</v>
      </c>
      <c r="L52" s="29">
        <f>R60</f>
        <v>0</v>
      </c>
      <c r="M52" s="28"/>
      <c r="N52" s="29"/>
      <c r="O52" s="30">
        <f>IF(SUM(E52:N52)=0,"",COUNTIF(F52:F55,"3"))</f>
        <v>1</v>
      </c>
      <c r="P52" s="31">
        <f>IF(SUM(F52:O52)=0,"",COUNTIF(E52:E55,"3"))</f>
        <v>2</v>
      </c>
      <c r="Q52" s="32">
        <f>IF(SUM(E52:N52)=0,"",SUM(F52:F55))</f>
        <v>4</v>
      </c>
      <c r="R52" s="33">
        <f>IF(SUM(E52:N52)=0,"",SUM(E52:E55))</f>
        <v>6</v>
      </c>
      <c r="S52" s="275">
        <v>3</v>
      </c>
      <c r="T52" s="276"/>
      <c r="V52" s="34">
        <f>+V58+V60+V62</f>
        <v>78</v>
      </c>
      <c r="W52" s="35">
        <f>+W58+W60+W62</f>
        <v>93</v>
      </c>
      <c r="X52" s="36">
        <f>+V52-W52</f>
        <v>-15</v>
      </c>
    </row>
    <row r="53" spans="1:24" ht="15">
      <c r="A53" s="37" t="s">
        <v>20</v>
      </c>
      <c r="B53" s="24">
        <v>1100</v>
      </c>
      <c r="C53" s="24" t="s">
        <v>2</v>
      </c>
      <c r="D53" s="38" t="s">
        <v>3</v>
      </c>
      <c r="E53" s="39">
        <f>+R62</f>
        <v>3</v>
      </c>
      <c r="F53" s="40">
        <f>+Q62</f>
        <v>1</v>
      </c>
      <c r="G53" s="41"/>
      <c r="H53" s="42"/>
      <c r="I53" s="39">
        <f>Q61</f>
        <v>0</v>
      </c>
      <c r="J53" s="40">
        <f>R61</f>
        <v>3</v>
      </c>
      <c r="K53" s="39">
        <f>Q59</f>
        <v>3</v>
      </c>
      <c r="L53" s="40">
        <f>R59</f>
        <v>0</v>
      </c>
      <c r="M53" s="39"/>
      <c r="N53" s="40"/>
      <c r="O53" s="30">
        <f>IF(SUM(E53:N53)=0,"",COUNTIF(H52:H55,"3"))</f>
        <v>2</v>
      </c>
      <c r="P53" s="31">
        <f>IF(SUM(F53:O53)=0,"",COUNTIF(G52:G55,"3"))</f>
        <v>1</v>
      </c>
      <c r="Q53" s="32">
        <f>IF(SUM(E53:N53)=0,"",SUM(H52:H55))</f>
        <v>6</v>
      </c>
      <c r="R53" s="33">
        <f>IF(SUM(E53:N53)=0,"",SUM(G52:G55))</f>
        <v>4</v>
      </c>
      <c r="S53" s="275">
        <v>2</v>
      </c>
      <c r="T53" s="276"/>
      <c r="V53" s="34">
        <f>+V59+V61+W62</f>
        <v>97</v>
      </c>
      <c r="W53" s="35">
        <f>+W59+W61+V62</f>
        <v>78</v>
      </c>
      <c r="X53" s="36">
        <f>+V53-W53</f>
        <v>19</v>
      </c>
    </row>
    <row r="54" spans="1:24" ht="15">
      <c r="A54" s="37" t="s">
        <v>21</v>
      </c>
      <c r="B54" s="24">
        <v>1073</v>
      </c>
      <c r="C54" s="24" t="s">
        <v>58</v>
      </c>
      <c r="D54" s="38" t="s">
        <v>59</v>
      </c>
      <c r="E54" s="39">
        <f>+R58</f>
        <v>3</v>
      </c>
      <c r="F54" s="40">
        <f>+Q58</f>
        <v>0</v>
      </c>
      <c r="G54" s="39">
        <f>R61</f>
        <v>3</v>
      </c>
      <c r="H54" s="40">
        <f>Q61</f>
        <v>0</v>
      </c>
      <c r="I54" s="41"/>
      <c r="J54" s="42"/>
      <c r="K54" s="39">
        <f>Q63</f>
        <v>3</v>
      </c>
      <c r="L54" s="40">
        <f>R63</f>
        <v>0</v>
      </c>
      <c r="M54" s="39"/>
      <c r="N54" s="40"/>
      <c r="O54" s="30">
        <f>IF(SUM(E54:N54)=0,"",COUNTIF(J52:J55,"3"))</f>
        <v>3</v>
      </c>
      <c r="P54" s="31">
        <f>IF(SUM(F54:O54)=0,"",COUNTIF(I52:I55,"3"))</f>
        <v>0</v>
      </c>
      <c r="Q54" s="32">
        <f>IF(SUM(E54:N54)=0,"",SUM(J52:J55))</f>
        <v>9</v>
      </c>
      <c r="R54" s="33">
        <f>IF(SUM(E54:N54)=0,"",SUM(I52:I55))</f>
        <v>0</v>
      </c>
      <c r="S54" s="275">
        <v>1</v>
      </c>
      <c r="T54" s="276"/>
      <c r="V54" s="34">
        <f>+W58+W61+V63</f>
        <v>99</v>
      </c>
      <c r="W54" s="35">
        <f>+V58+V61+W63</f>
        <v>54</v>
      </c>
      <c r="X54" s="36">
        <f>+V54-W54</f>
        <v>45</v>
      </c>
    </row>
    <row r="55" spans="1:24" ht="15.75" thickBot="1">
      <c r="A55" s="43" t="s">
        <v>22</v>
      </c>
      <c r="B55" s="44">
        <v>908</v>
      </c>
      <c r="C55" s="44" t="s">
        <v>62</v>
      </c>
      <c r="D55" s="45" t="s">
        <v>12</v>
      </c>
      <c r="E55" s="46">
        <f>R60</f>
        <v>0</v>
      </c>
      <c r="F55" s="47">
        <f>Q60</f>
        <v>3</v>
      </c>
      <c r="G55" s="46">
        <f>R59</f>
        <v>0</v>
      </c>
      <c r="H55" s="47">
        <f>Q59</f>
        <v>3</v>
      </c>
      <c r="I55" s="46">
        <f>R63</f>
        <v>0</v>
      </c>
      <c r="J55" s="47">
        <f>Q63</f>
        <v>3</v>
      </c>
      <c r="K55" s="48"/>
      <c r="L55" s="49"/>
      <c r="M55" s="46"/>
      <c r="N55" s="47"/>
      <c r="O55" s="50">
        <f>IF(SUM(E55:N55)=0,"",COUNTIF(L52:L55,"3"))</f>
        <v>0</v>
      </c>
      <c r="P55" s="51">
        <f>IF(SUM(F55:O55)=0,"",COUNTIF(K52:K55,"3"))</f>
        <v>3</v>
      </c>
      <c r="Q55" s="52">
        <f>IF(SUM(E55:N56)=0,"",SUM(L52:L55))</f>
        <v>0</v>
      </c>
      <c r="R55" s="53">
        <f>IF(SUM(E55:N55)=0,"",SUM(K52:K55))</f>
        <v>9</v>
      </c>
      <c r="S55" s="277">
        <v>4</v>
      </c>
      <c r="T55" s="278"/>
      <c r="V55" s="34">
        <f>+W59+W60+W63</f>
        <v>50</v>
      </c>
      <c r="W55" s="35">
        <f>+V59+V60+V63</f>
        <v>99</v>
      </c>
      <c r="X55" s="36">
        <f>+V55-W55</f>
        <v>-49</v>
      </c>
    </row>
    <row r="56" spans="1:25" ht="16.5" outlineLevel="1" thickTop="1">
      <c r="A56" s="54"/>
      <c r="B56" s="175"/>
      <c r="C56" s="55" t="s">
        <v>29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30</v>
      </c>
      <c r="X56" s="61">
        <f>SUM(X52:X55)</f>
        <v>0</v>
      </c>
      <c r="Y56" s="60" t="str">
        <f>IF(X56=0,"OK","Virhe")</f>
        <v>OK</v>
      </c>
    </row>
    <row r="57" spans="1:24" ht="16.5" outlineLevel="1" thickBot="1">
      <c r="A57" s="62"/>
      <c r="B57" s="176"/>
      <c r="C57" s="63" t="s">
        <v>31</v>
      </c>
      <c r="D57" s="64"/>
      <c r="E57" s="64"/>
      <c r="F57" s="65"/>
      <c r="G57" s="279" t="s">
        <v>32</v>
      </c>
      <c r="H57" s="280"/>
      <c r="I57" s="281" t="s">
        <v>33</v>
      </c>
      <c r="J57" s="280"/>
      <c r="K57" s="281" t="s">
        <v>34</v>
      </c>
      <c r="L57" s="280"/>
      <c r="M57" s="281" t="s">
        <v>35</v>
      </c>
      <c r="N57" s="280"/>
      <c r="O57" s="281" t="s">
        <v>36</v>
      </c>
      <c r="P57" s="280"/>
      <c r="Q57" s="282" t="s">
        <v>37</v>
      </c>
      <c r="R57" s="283"/>
      <c r="T57" s="66"/>
      <c r="V57" s="67" t="s">
        <v>27</v>
      </c>
      <c r="W57" s="68"/>
      <c r="X57" s="22" t="s">
        <v>28</v>
      </c>
    </row>
    <row r="58" spans="1:35" ht="15.75" outlineLevel="1">
      <c r="A58" s="69" t="s">
        <v>38</v>
      </c>
      <c r="B58" s="177"/>
      <c r="C58" s="70" t="str">
        <f>IF(C52&gt;"",C52,"")</f>
        <v>Jokinen Paul</v>
      </c>
      <c r="D58" s="71" t="str">
        <f>IF(C54&gt;"",C54,"")</f>
        <v>Tikkanen Veeti</v>
      </c>
      <c r="E58" s="56"/>
      <c r="F58" s="72"/>
      <c r="G58" s="284">
        <v>-4</v>
      </c>
      <c r="H58" s="285"/>
      <c r="I58" s="286">
        <v>-5</v>
      </c>
      <c r="J58" s="287"/>
      <c r="K58" s="286">
        <v>-9</v>
      </c>
      <c r="L58" s="287"/>
      <c r="M58" s="286"/>
      <c r="N58" s="287"/>
      <c r="O58" s="288"/>
      <c r="P58" s="287"/>
      <c r="Q58" s="73">
        <f aca="true" t="shared" si="33" ref="Q58:Q63">IF(COUNT(G58:O58)=0,"",COUNTIF(G58:O58,"&gt;=0"))</f>
        <v>0</v>
      </c>
      <c r="R58" s="74">
        <f aca="true" t="shared" si="34" ref="R58:R63">IF(COUNT(G58:O58)=0,"",(IF(LEFT(G58,1)="-",1,0)+IF(LEFT(I58,1)="-",1,0)+IF(LEFT(K58,1)="-",1,0)+IF(LEFT(M58,1)="-",1,0)+IF(LEFT(O58,1)="-",1,0)))</f>
        <v>3</v>
      </c>
      <c r="S58" s="75"/>
      <c r="T58" s="76"/>
      <c r="V58" s="77">
        <f aca="true" t="shared" si="35" ref="V58:W63">+Z58+AB58+AD58+AF58+AH58</f>
        <v>18</v>
      </c>
      <c r="W58" s="78">
        <f t="shared" si="35"/>
        <v>33</v>
      </c>
      <c r="X58" s="79">
        <f aca="true" t="shared" si="36" ref="X58:X63">+V58-W58</f>
        <v>-15</v>
      </c>
      <c r="Z58" s="80">
        <f>IF(G58="",0,IF(LEFT(G58,1)="-",ABS(G58),(IF(G58&gt;9,G58+2,11))))</f>
        <v>4</v>
      </c>
      <c r="AA58" s="81">
        <f aca="true" t="shared" si="37" ref="AA58:AA63">IF(G58="",0,IF(LEFT(G58,1)="-",(IF(ABS(G58)&gt;9,(ABS(G58)+2),11)),G58))</f>
        <v>11</v>
      </c>
      <c r="AB58" s="80">
        <f>IF(I58="",0,IF(LEFT(I58,1)="-",ABS(I58),(IF(I58&gt;9,I58+2,11))))</f>
        <v>5</v>
      </c>
      <c r="AC58" s="81">
        <f aca="true" t="shared" si="38" ref="AC58:AC63">IF(I58="",0,IF(LEFT(I58,1)="-",(IF(ABS(I58)&gt;9,(ABS(I58)+2),11)),I58))</f>
        <v>11</v>
      </c>
      <c r="AD58" s="80">
        <f>IF(K58="",0,IF(LEFT(K58,1)="-",ABS(K58),(IF(K58&gt;9,K58+2,11))))</f>
        <v>9</v>
      </c>
      <c r="AE58" s="81">
        <f aca="true" t="shared" si="39" ref="AE58:AE63">IF(K58="",0,IF(LEFT(K58,1)="-",(IF(ABS(K58)&gt;9,(ABS(K58)+2),11)),K58))</f>
        <v>11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outlineLevel="1">
      <c r="A59" s="69" t="s">
        <v>39</v>
      </c>
      <c r="B59" s="177"/>
      <c r="C59" s="70" t="str">
        <f>IF(C53&gt;"",C53,"")</f>
        <v>Zulfukarova Adelina</v>
      </c>
      <c r="D59" s="82" t="str">
        <f>IF(C55&gt;"",C55,"")</f>
        <v>Holmberg Daniela</v>
      </c>
      <c r="E59" s="83"/>
      <c r="F59" s="72"/>
      <c r="G59" s="289">
        <v>9</v>
      </c>
      <c r="H59" s="290"/>
      <c r="I59" s="289">
        <v>4</v>
      </c>
      <c r="J59" s="290"/>
      <c r="K59" s="289">
        <v>5</v>
      </c>
      <c r="L59" s="290"/>
      <c r="M59" s="289"/>
      <c r="N59" s="290"/>
      <c r="O59" s="289"/>
      <c r="P59" s="290"/>
      <c r="Q59" s="73">
        <f t="shared" si="33"/>
        <v>3</v>
      </c>
      <c r="R59" s="74">
        <f t="shared" si="34"/>
        <v>0</v>
      </c>
      <c r="S59" s="84"/>
      <c r="T59" s="85"/>
      <c r="V59" s="77">
        <f t="shared" si="35"/>
        <v>33</v>
      </c>
      <c r="W59" s="78">
        <f t="shared" si="35"/>
        <v>18</v>
      </c>
      <c r="X59" s="79">
        <f t="shared" si="36"/>
        <v>15</v>
      </c>
      <c r="Z59" s="86">
        <f>IF(G59="",0,IF(LEFT(G59,1)="-",ABS(G59),(IF(G59&gt;9,G59+2,11))))</f>
        <v>11</v>
      </c>
      <c r="AA59" s="87">
        <f t="shared" si="37"/>
        <v>9</v>
      </c>
      <c r="AB59" s="86">
        <f>IF(I59="",0,IF(LEFT(I59,1)="-",ABS(I59),(IF(I59&gt;9,I59+2,11))))</f>
        <v>11</v>
      </c>
      <c r="AC59" s="87">
        <f t="shared" si="38"/>
        <v>4</v>
      </c>
      <c r="AD59" s="86">
        <f>IF(K59="",0,IF(LEFT(K59,1)="-",ABS(K59),(IF(K59&gt;9,K59+2,11))))</f>
        <v>11</v>
      </c>
      <c r="AE59" s="87">
        <f t="shared" si="39"/>
        <v>5</v>
      </c>
      <c r="AF59" s="86">
        <f>IF(M59="",0,IF(LEFT(M59,1)="-",ABS(M59),(IF(M59&gt;9,M59+2,11))))</f>
        <v>0</v>
      </c>
      <c r="AG59" s="87">
        <f t="shared" si="40"/>
        <v>0</v>
      </c>
      <c r="AH59" s="86">
        <f t="shared" si="41"/>
        <v>0</v>
      </c>
      <c r="AI59" s="87">
        <f t="shared" si="42"/>
        <v>0</v>
      </c>
    </row>
    <row r="60" spans="1:35" ht="16.5" outlineLevel="1" thickBot="1">
      <c r="A60" s="69" t="s">
        <v>40</v>
      </c>
      <c r="B60" s="177"/>
      <c r="C60" s="88" t="str">
        <f>IF(C52&gt;"",C52,"")</f>
        <v>Jokinen Paul</v>
      </c>
      <c r="D60" s="89" t="str">
        <f>IF(C55&gt;"",C55,"")</f>
        <v>Holmberg Daniela</v>
      </c>
      <c r="E60" s="64"/>
      <c r="F60" s="65"/>
      <c r="G60" s="291">
        <v>4</v>
      </c>
      <c r="H60" s="292"/>
      <c r="I60" s="291">
        <v>7</v>
      </c>
      <c r="J60" s="292"/>
      <c r="K60" s="291">
        <v>7</v>
      </c>
      <c r="L60" s="292"/>
      <c r="M60" s="291"/>
      <c r="N60" s="292"/>
      <c r="O60" s="291"/>
      <c r="P60" s="292"/>
      <c r="Q60" s="73">
        <f t="shared" si="33"/>
        <v>3</v>
      </c>
      <c r="R60" s="74">
        <f t="shared" si="34"/>
        <v>0</v>
      </c>
      <c r="S60" s="84"/>
      <c r="T60" s="85"/>
      <c r="V60" s="77">
        <f t="shared" si="35"/>
        <v>33</v>
      </c>
      <c r="W60" s="78">
        <f t="shared" si="35"/>
        <v>18</v>
      </c>
      <c r="X60" s="79">
        <f t="shared" si="36"/>
        <v>15</v>
      </c>
      <c r="Z60" s="86">
        <f aca="true" t="shared" si="43" ref="Z60:AF63">IF(G60="",0,IF(LEFT(G60,1)="-",ABS(G60),(IF(G60&gt;9,G60+2,11))))</f>
        <v>11</v>
      </c>
      <c r="AA60" s="87">
        <f t="shared" si="37"/>
        <v>4</v>
      </c>
      <c r="AB60" s="86">
        <f t="shared" si="43"/>
        <v>11</v>
      </c>
      <c r="AC60" s="87">
        <f t="shared" si="38"/>
        <v>7</v>
      </c>
      <c r="AD60" s="86">
        <f t="shared" si="43"/>
        <v>11</v>
      </c>
      <c r="AE60" s="87">
        <f t="shared" si="39"/>
        <v>7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outlineLevel="1">
      <c r="A61" s="69" t="s">
        <v>41</v>
      </c>
      <c r="B61" s="177"/>
      <c r="C61" s="70" t="str">
        <f>IF(C53&gt;"",C53,"")</f>
        <v>Zulfukarova Adelina</v>
      </c>
      <c r="D61" s="82" t="str">
        <f>IF(C54&gt;"",C54,"")</f>
        <v>Tikkanen Veeti</v>
      </c>
      <c r="E61" s="56"/>
      <c r="F61" s="72"/>
      <c r="G61" s="286">
        <v>-6</v>
      </c>
      <c r="H61" s="287"/>
      <c r="I61" s="286">
        <v>-9</v>
      </c>
      <c r="J61" s="287"/>
      <c r="K61" s="286">
        <v>-7</v>
      </c>
      <c r="L61" s="287"/>
      <c r="M61" s="286"/>
      <c r="N61" s="287"/>
      <c r="O61" s="286"/>
      <c r="P61" s="287"/>
      <c r="Q61" s="73">
        <f t="shared" si="33"/>
        <v>0</v>
      </c>
      <c r="R61" s="74">
        <f t="shared" si="34"/>
        <v>3</v>
      </c>
      <c r="S61" s="84"/>
      <c r="T61" s="85"/>
      <c r="V61" s="77">
        <f t="shared" si="35"/>
        <v>22</v>
      </c>
      <c r="W61" s="78">
        <f t="shared" si="35"/>
        <v>33</v>
      </c>
      <c r="X61" s="79">
        <f t="shared" si="36"/>
        <v>-11</v>
      </c>
      <c r="Z61" s="86">
        <f t="shared" si="43"/>
        <v>6</v>
      </c>
      <c r="AA61" s="87">
        <f t="shared" si="37"/>
        <v>11</v>
      </c>
      <c r="AB61" s="86">
        <f t="shared" si="43"/>
        <v>9</v>
      </c>
      <c r="AC61" s="87">
        <f t="shared" si="38"/>
        <v>11</v>
      </c>
      <c r="AD61" s="86">
        <f t="shared" si="43"/>
        <v>7</v>
      </c>
      <c r="AE61" s="87">
        <f t="shared" si="39"/>
        <v>11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outlineLevel="1">
      <c r="A62" s="69" t="s">
        <v>42</v>
      </c>
      <c r="B62" s="177"/>
      <c r="C62" s="70" t="str">
        <f>IF(C52&gt;"",C52,"")</f>
        <v>Jokinen Paul</v>
      </c>
      <c r="D62" s="82" t="str">
        <f>IF(C53&gt;"",C53,"")</f>
        <v>Zulfukarova Adelina</v>
      </c>
      <c r="E62" s="83"/>
      <c r="F62" s="72"/>
      <c r="G62" s="289">
        <v>-4</v>
      </c>
      <c r="H62" s="290"/>
      <c r="I62" s="289">
        <v>-8</v>
      </c>
      <c r="J62" s="290"/>
      <c r="K62" s="293">
        <v>9</v>
      </c>
      <c r="L62" s="290"/>
      <c r="M62" s="289">
        <v>-4</v>
      </c>
      <c r="N62" s="290"/>
      <c r="O62" s="289"/>
      <c r="P62" s="290"/>
      <c r="Q62" s="73">
        <f t="shared" si="33"/>
        <v>1</v>
      </c>
      <c r="R62" s="74">
        <f t="shared" si="34"/>
        <v>3</v>
      </c>
      <c r="S62" s="84"/>
      <c r="T62" s="85"/>
      <c r="V62" s="77">
        <f t="shared" si="35"/>
        <v>27</v>
      </c>
      <c r="W62" s="78">
        <f t="shared" si="35"/>
        <v>42</v>
      </c>
      <c r="X62" s="79">
        <f t="shared" si="36"/>
        <v>-15</v>
      </c>
      <c r="Z62" s="86">
        <f t="shared" si="43"/>
        <v>4</v>
      </c>
      <c r="AA62" s="87">
        <f t="shared" si="37"/>
        <v>11</v>
      </c>
      <c r="AB62" s="86">
        <f t="shared" si="43"/>
        <v>8</v>
      </c>
      <c r="AC62" s="87">
        <f t="shared" si="38"/>
        <v>11</v>
      </c>
      <c r="AD62" s="86">
        <f t="shared" si="43"/>
        <v>11</v>
      </c>
      <c r="AE62" s="87">
        <f t="shared" si="39"/>
        <v>9</v>
      </c>
      <c r="AF62" s="86">
        <f t="shared" si="43"/>
        <v>4</v>
      </c>
      <c r="AG62" s="87">
        <f t="shared" si="40"/>
        <v>11</v>
      </c>
      <c r="AH62" s="86">
        <f t="shared" si="41"/>
        <v>0</v>
      </c>
      <c r="AI62" s="87">
        <f t="shared" si="42"/>
        <v>0</v>
      </c>
    </row>
    <row r="63" spans="1:35" ht="16.5" outlineLevel="1" thickBot="1">
      <c r="A63" s="90" t="s">
        <v>43</v>
      </c>
      <c r="B63" s="178"/>
      <c r="C63" s="91" t="str">
        <f>IF(C54&gt;"",C54,"")</f>
        <v>Tikkanen Veeti</v>
      </c>
      <c r="D63" s="92" t="str">
        <f>IF(C55&gt;"",C55,"")</f>
        <v>Holmberg Daniela</v>
      </c>
      <c r="E63" s="93"/>
      <c r="F63" s="94"/>
      <c r="G63" s="294">
        <v>5</v>
      </c>
      <c r="H63" s="295"/>
      <c r="I63" s="294">
        <v>3</v>
      </c>
      <c r="J63" s="295"/>
      <c r="K63" s="294">
        <v>6</v>
      </c>
      <c r="L63" s="295"/>
      <c r="M63" s="294"/>
      <c r="N63" s="295"/>
      <c r="O63" s="294"/>
      <c r="P63" s="295"/>
      <c r="Q63" s="95">
        <f t="shared" si="33"/>
        <v>3</v>
      </c>
      <c r="R63" s="96">
        <f t="shared" si="34"/>
        <v>0</v>
      </c>
      <c r="S63" s="97"/>
      <c r="T63" s="98"/>
      <c r="V63" s="77">
        <f t="shared" si="35"/>
        <v>33</v>
      </c>
      <c r="W63" s="78">
        <f t="shared" si="35"/>
        <v>14</v>
      </c>
      <c r="X63" s="79">
        <f t="shared" si="36"/>
        <v>19</v>
      </c>
      <c r="Z63" s="99">
        <f t="shared" si="43"/>
        <v>11</v>
      </c>
      <c r="AA63" s="100">
        <f t="shared" si="37"/>
        <v>5</v>
      </c>
      <c r="AB63" s="99">
        <f t="shared" si="43"/>
        <v>11</v>
      </c>
      <c r="AC63" s="100">
        <f t="shared" si="38"/>
        <v>3</v>
      </c>
      <c r="AD63" s="99">
        <f t="shared" si="43"/>
        <v>11</v>
      </c>
      <c r="AE63" s="100">
        <f t="shared" si="39"/>
        <v>6</v>
      </c>
      <c r="AF63" s="99">
        <f t="shared" si="43"/>
        <v>0</v>
      </c>
      <c r="AG63" s="100">
        <f t="shared" si="40"/>
        <v>0</v>
      </c>
      <c r="AH63" s="99">
        <f t="shared" si="41"/>
        <v>0</v>
      </c>
      <c r="AI63" s="100">
        <f t="shared" si="42"/>
        <v>0</v>
      </c>
    </row>
    <row r="64" ht="15.75" thickTop="1"/>
  </sheetData>
  <sheetProtection/>
  <mergeCells count="212"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4" max="4" width="10.42187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125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57</v>
      </c>
      <c r="D5" s="193" t="s">
        <v>1</v>
      </c>
      <c r="E5" s="194" t="s">
        <v>57</v>
      </c>
    </row>
    <row r="6" spans="1:6" ht="15">
      <c r="A6" s="191" t="s">
        <v>20</v>
      </c>
      <c r="B6" s="195" t="s">
        <v>151</v>
      </c>
      <c r="C6" s="195" t="s">
        <v>124</v>
      </c>
      <c r="D6" s="196" t="s">
        <v>65</v>
      </c>
      <c r="E6" s="197" t="s">
        <v>180</v>
      </c>
      <c r="F6" s="194" t="s">
        <v>57</v>
      </c>
    </row>
    <row r="7" spans="1:7" ht="15">
      <c r="A7" s="198" t="s">
        <v>21</v>
      </c>
      <c r="B7" s="199" t="s">
        <v>153</v>
      </c>
      <c r="C7" s="199" t="s">
        <v>110</v>
      </c>
      <c r="D7" s="200" t="s">
        <v>109</v>
      </c>
      <c r="E7" s="194" t="s">
        <v>58</v>
      </c>
      <c r="F7" s="201" t="s">
        <v>184</v>
      </c>
      <c r="G7" s="202"/>
    </row>
    <row r="8" spans="1:7" ht="15">
      <c r="A8" s="198" t="s">
        <v>22</v>
      </c>
      <c r="B8" s="203" t="s">
        <v>154</v>
      </c>
      <c r="C8" s="203" t="s">
        <v>58</v>
      </c>
      <c r="D8" s="204" t="s">
        <v>59</v>
      </c>
      <c r="E8" s="197" t="s">
        <v>181</v>
      </c>
      <c r="G8" s="205" t="s">
        <v>57</v>
      </c>
    </row>
    <row r="9" spans="1:7" ht="15">
      <c r="A9" s="191" t="s">
        <v>99</v>
      </c>
      <c r="B9" s="192" t="s">
        <v>152</v>
      </c>
      <c r="C9" s="192" t="s">
        <v>78</v>
      </c>
      <c r="D9" s="193" t="s">
        <v>79</v>
      </c>
      <c r="E9" s="194" t="s">
        <v>78</v>
      </c>
      <c r="G9" s="201" t="s">
        <v>204</v>
      </c>
    </row>
    <row r="10" spans="1:7" ht="15">
      <c r="A10" s="191" t="s">
        <v>147</v>
      </c>
      <c r="B10" s="195" t="s">
        <v>155</v>
      </c>
      <c r="C10" s="195" t="s">
        <v>2</v>
      </c>
      <c r="D10" s="196" t="s">
        <v>3</v>
      </c>
      <c r="E10" s="197" t="s">
        <v>182</v>
      </c>
      <c r="F10" s="194" t="s">
        <v>78</v>
      </c>
      <c r="G10" s="202"/>
    </row>
    <row r="11" spans="1:6" ht="15">
      <c r="A11" s="198" t="s">
        <v>148</v>
      </c>
      <c r="B11" s="199" t="s">
        <v>146</v>
      </c>
      <c r="C11" s="199" t="s">
        <v>171</v>
      </c>
      <c r="D11" s="200" t="s">
        <v>87</v>
      </c>
      <c r="E11" s="194" t="s">
        <v>171</v>
      </c>
      <c r="F11" s="197" t="s">
        <v>194</v>
      </c>
    </row>
    <row r="12" spans="1:5" ht="15">
      <c r="A12" s="206" t="s">
        <v>149</v>
      </c>
      <c r="B12" s="207" t="s">
        <v>145</v>
      </c>
      <c r="C12" s="207" t="s">
        <v>126</v>
      </c>
      <c r="D12" s="208" t="s">
        <v>12</v>
      </c>
      <c r="E12" s="197" t="s">
        <v>179</v>
      </c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1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166</v>
      </c>
      <c r="L1" s="223"/>
      <c r="M1" s="223"/>
      <c r="N1" s="224"/>
      <c r="O1" s="225" t="s">
        <v>13</v>
      </c>
      <c r="P1" s="226"/>
      <c r="Q1" s="226"/>
      <c r="R1" s="227"/>
      <c r="S1" s="227"/>
      <c r="T1" s="228"/>
      <c r="U1" s="1"/>
    </row>
    <row r="2" spans="1:21" ht="16.5" thickBot="1">
      <c r="A2" s="8"/>
      <c r="B2" s="174"/>
      <c r="C2" s="9" t="s">
        <v>9</v>
      </c>
      <c r="D2" s="10" t="s">
        <v>14</v>
      </c>
      <c r="E2" s="229" t="s">
        <v>177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239" t="s">
        <v>16</v>
      </c>
      <c r="P2" s="240"/>
      <c r="Q2" s="240"/>
      <c r="R2" s="236">
        <v>0.375</v>
      </c>
      <c r="S2" s="237"/>
      <c r="T2" s="238"/>
      <c r="U2" s="1"/>
    </row>
    <row r="3" spans="1:24" ht="16.5" thickTop="1">
      <c r="A3" s="101"/>
      <c r="B3" s="14" t="s">
        <v>138</v>
      </c>
      <c r="C3" s="14" t="s">
        <v>17</v>
      </c>
      <c r="D3" s="15" t="s">
        <v>18</v>
      </c>
      <c r="E3" s="243" t="s">
        <v>19</v>
      </c>
      <c r="F3" s="244"/>
      <c r="G3" s="243" t="s">
        <v>20</v>
      </c>
      <c r="H3" s="244"/>
      <c r="I3" s="243" t="s">
        <v>21</v>
      </c>
      <c r="J3" s="244"/>
      <c r="K3" s="243" t="s">
        <v>22</v>
      </c>
      <c r="L3" s="244"/>
      <c r="M3" s="243" t="s">
        <v>99</v>
      </c>
      <c r="N3" s="244"/>
      <c r="O3" s="102" t="s">
        <v>23</v>
      </c>
      <c r="P3" s="103" t="s">
        <v>24</v>
      </c>
      <c r="Q3" s="220" t="s">
        <v>25</v>
      </c>
      <c r="R3" s="221"/>
      <c r="S3" s="245" t="s">
        <v>26</v>
      </c>
      <c r="T3" s="246"/>
      <c r="U3" s="1"/>
      <c r="V3" s="104" t="s">
        <v>27</v>
      </c>
      <c r="W3" s="105"/>
      <c r="X3" s="106" t="s">
        <v>28</v>
      </c>
    </row>
    <row r="4" spans="1:24" ht="15">
      <c r="A4" s="107" t="s">
        <v>19</v>
      </c>
      <c r="B4" s="24">
        <v>1300</v>
      </c>
      <c r="C4" s="108" t="s">
        <v>0</v>
      </c>
      <c r="D4" s="109" t="s">
        <v>1</v>
      </c>
      <c r="E4" s="110"/>
      <c r="F4" s="111"/>
      <c r="G4" s="112">
        <f>Q20</f>
        <v>3</v>
      </c>
      <c r="H4" s="113">
        <f>R20</f>
        <v>0</v>
      </c>
      <c r="I4" s="112">
        <f>Q16</f>
        <v>3</v>
      </c>
      <c r="J4" s="113">
        <f>R16</f>
        <v>0</v>
      </c>
      <c r="K4" s="112">
        <f>Q14</f>
        <v>3</v>
      </c>
      <c r="L4" s="113">
        <f>R14</f>
        <v>0</v>
      </c>
      <c r="M4" s="112">
        <f>Q11</f>
        <v>3</v>
      </c>
      <c r="N4" s="113">
        <f>R11</f>
        <v>0</v>
      </c>
      <c r="O4" s="114">
        <f>IF(SUM(E4:N4)=0,"",COUNTIF(F4:F8,3))</f>
        <v>4</v>
      </c>
      <c r="P4" s="115">
        <f>IF(SUM(E4:N4)=0,"",COUNTIF(E4:E8,3))</f>
        <v>0</v>
      </c>
      <c r="Q4" s="32">
        <f>IF(SUM(E4:N4)=0,"",SUM(F4:F8))</f>
        <v>12</v>
      </c>
      <c r="R4" s="33">
        <f>IF(SUM(E4:N4)=0,"",SUM(E4:E8))</f>
        <v>0</v>
      </c>
      <c r="S4" s="241">
        <v>1</v>
      </c>
      <c r="T4" s="242"/>
      <c r="U4" s="1"/>
      <c r="V4" s="116">
        <f>+V11+V14+V16+V20</f>
        <v>132</v>
      </c>
      <c r="W4" s="117">
        <f>+W11+W14+W16+W20</f>
        <v>64</v>
      </c>
      <c r="X4" s="36">
        <f>+V4-W4</f>
        <v>68</v>
      </c>
    </row>
    <row r="5" spans="1:24" ht="15">
      <c r="A5" s="118" t="s">
        <v>20</v>
      </c>
      <c r="B5" s="24">
        <v>1000</v>
      </c>
      <c r="C5" s="108" t="s">
        <v>4</v>
      </c>
      <c r="D5" s="109" t="s">
        <v>1</v>
      </c>
      <c r="E5" s="119">
        <f>R20</f>
        <v>0</v>
      </c>
      <c r="F5" s="120">
        <f>Q20</f>
        <v>3</v>
      </c>
      <c r="G5" s="121"/>
      <c r="H5" s="122"/>
      <c r="I5" s="123">
        <f>Q18</f>
        <v>3</v>
      </c>
      <c r="J5" s="124">
        <f>R18</f>
        <v>0</v>
      </c>
      <c r="K5" s="123">
        <f>Q12</f>
        <v>0</v>
      </c>
      <c r="L5" s="124">
        <f>R12</f>
        <v>3</v>
      </c>
      <c r="M5" s="123">
        <f>Q15</f>
        <v>3</v>
      </c>
      <c r="N5" s="124">
        <f>R15</f>
        <v>0</v>
      </c>
      <c r="O5" s="114">
        <f>IF(SUM(E5:N5)=0,"",COUNTIF(H4:H8,3))</f>
        <v>2</v>
      </c>
      <c r="P5" s="115">
        <f>IF(SUM(E5:N5)=0,"",COUNTIF(G4:G8,3))</f>
        <v>2</v>
      </c>
      <c r="Q5" s="32">
        <f>IF(SUM(E5:N5)=0,"",SUM(H4:H8))</f>
        <v>6</v>
      </c>
      <c r="R5" s="33">
        <f>IF(SUM(E5:N5)=0,"",SUM(G4:G8))</f>
        <v>6</v>
      </c>
      <c r="S5" s="241">
        <v>3</v>
      </c>
      <c r="T5" s="242"/>
      <c r="U5" s="1"/>
      <c r="V5" s="116">
        <f>+V12+V15+V18+W20</f>
        <v>105</v>
      </c>
      <c r="W5" s="117">
        <f>+W12+W15+W18+V20</f>
        <v>96</v>
      </c>
      <c r="X5" s="36">
        <f>+V5-W5</f>
        <v>9</v>
      </c>
    </row>
    <row r="6" spans="1:24" ht="15">
      <c r="A6" s="118" t="s">
        <v>21</v>
      </c>
      <c r="B6" s="24">
        <v>1000</v>
      </c>
      <c r="C6" s="108" t="s">
        <v>5</v>
      </c>
      <c r="D6" s="109" t="s">
        <v>1</v>
      </c>
      <c r="E6" s="125">
        <f>R16</f>
        <v>0</v>
      </c>
      <c r="F6" s="120">
        <f>Q16</f>
        <v>3</v>
      </c>
      <c r="G6" s="125">
        <f>R18</f>
        <v>0</v>
      </c>
      <c r="H6" s="120">
        <f>Q18</f>
        <v>3</v>
      </c>
      <c r="I6" s="121"/>
      <c r="J6" s="122"/>
      <c r="K6" s="123">
        <f>Q19</f>
        <v>0</v>
      </c>
      <c r="L6" s="124">
        <f>R19</f>
        <v>3</v>
      </c>
      <c r="M6" s="123">
        <f>Q13</f>
        <v>3</v>
      </c>
      <c r="N6" s="124">
        <f>R13</f>
        <v>2</v>
      </c>
      <c r="O6" s="114">
        <f>IF(SUM(E6:N6)=0,"",COUNTIF(J4:J8,3))</f>
        <v>1</v>
      </c>
      <c r="P6" s="115">
        <f>IF(SUM(E6:N6)=0,"",COUNTIF(I4:I8,3))</f>
        <v>3</v>
      </c>
      <c r="Q6" s="32">
        <f>IF(SUM(E6:N6)=0,"",SUM(J4:J8))</f>
        <v>3</v>
      </c>
      <c r="R6" s="33">
        <f>IF(SUM(E6:N6)=0,"",SUM(I4:I8))</f>
        <v>11</v>
      </c>
      <c r="S6" s="241">
        <v>4</v>
      </c>
      <c r="T6" s="242"/>
      <c r="U6" s="1"/>
      <c r="V6" s="116">
        <f>+V13+W16+W18+V19</f>
        <v>88</v>
      </c>
      <c r="W6" s="117">
        <f>+W13+V16+V18+W19</f>
        <v>143</v>
      </c>
      <c r="X6" s="36">
        <f>+V6-W6</f>
        <v>-55</v>
      </c>
    </row>
    <row r="7" spans="1:24" ht="15">
      <c r="A7" s="118" t="s">
        <v>22</v>
      </c>
      <c r="B7" s="24">
        <v>1000</v>
      </c>
      <c r="C7" s="108" t="s">
        <v>8</v>
      </c>
      <c r="D7" s="109" t="s">
        <v>1</v>
      </c>
      <c r="E7" s="125">
        <f>R14</f>
        <v>0</v>
      </c>
      <c r="F7" s="120">
        <f>Q14</f>
        <v>3</v>
      </c>
      <c r="G7" s="125">
        <f>R12</f>
        <v>3</v>
      </c>
      <c r="H7" s="120">
        <f>Q12</f>
        <v>0</v>
      </c>
      <c r="I7" s="125">
        <f>R19</f>
        <v>3</v>
      </c>
      <c r="J7" s="120">
        <f>Q19</f>
        <v>0</v>
      </c>
      <c r="K7" s="121"/>
      <c r="L7" s="122"/>
      <c r="M7" s="123">
        <f>Q17</f>
        <v>3</v>
      </c>
      <c r="N7" s="124">
        <f>R17</f>
        <v>0</v>
      </c>
      <c r="O7" s="114">
        <f>IF(SUM(E7:N7)=0,"",COUNTIF(L4:L8,3))</f>
        <v>3</v>
      </c>
      <c r="P7" s="115">
        <f>IF(SUM(E7:N7)=0,"",COUNTIF(K4:K8,3))</f>
        <v>1</v>
      </c>
      <c r="Q7" s="32">
        <f>IF(SUM(E7:N7)=0,"",SUM(L4:L8))</f>
        <v>9</v>
      </c>
      <c r="R7" s="33">
        <f>IF(SUM(E7:N7)=0,"",SUM(K4:K8))</f>
        <v>3</v>
      </c>
      <c r="S7" s="241">
        <v>2</v>
      </c>
      <c r="T7" s="242"/>
      <c r="U7" s="1"/>
      <c r="V7" s="116">
        <f>+W12+W14+V17+W19</f>
        <v>122</v>
      </c>
      <c r="W7" s="117">
        <f>+V12+V14+W17+V19</f>
        <v>75</v>
      </c>
      <c r="X7" s="36">
        <f>+V7-W7</f>
        <v>47</v>
      </c>
    </row>
    <row r="8" spans="1:24" ht="16.5" customHeight="1" thickBot="1">
      <c r="A8" s="126" t="s">
        <v>99</v>
      </c>
      <c r="B8" s="127">
        <v>1000</v>
      </c>
      <c r="C8" s="127" t="s">
        <v>75</v>
      </c>
      <c r="D8" s="128" t="s">
        <v>1</v>
      </c>
      <c r="E8" s="129">
        <f>R11</f>
        <v>0</v>
      </c>
      <c r="F8" s="130">
        <f>Q11</f>
        <v>3</v>
      </c>
      <c r="G8" s="129">
        <f>R15</f>
        <v>0</v>
      </c>
      <c r="H8" s="130">
        <f>Q15</f>
        <v>3</v>
      </c>
      <c r="I8" s="129">
        <f>R13</f>
        <v>2</v>
      </c>
      <c r="J8" s="130">
        <f>Q13</f>
        <v>3</v>
      </c>
      <c r="K8" s="129">
        <f>R17</f>
        <v>0</v>
      </c>
      <c r="L8" s="130">
        <f>Q17</f>
        <v>3</v>
      </c>
      <c r="M8" s="131"/>
      <c r="N8" s="132"/>
      <c r="O8" s="133">
        <f>IF(SUM(E8:N8)=0,"",COUNTIF(N4:N8,3))</f>
        <v>0</v>
      </c>
      <c r="P8" s="130">
        <f>IF(SUM(E8:N8)=0,"",COUNTIF(M4:M8,3))</f>
        <v>4</v>
      </c>
      <c r="Q8" s="52">
        <f>IF(SUM(E8:N8)=0,"",SUM(N4:N8))</f>
        <v>2</v>
      </c>
      <c r="R8" s="53">
        <f>IF(SUM(E8:N8)=0,"",SUM(M4:M8))</f>
        <v>12</v>
      </c>
      <c r="S8" s="262">
        <v>5</v>
      </c>
      <c r="T8" s="263"/>
      <c r="U8" s="1"/>
      <c r="V8" s="116">
        <f>+W11+W13+W15+W17</f>
        <v>76</v>
      </c>
      <c r="W8" s="117">
        <f>+V11+V13+V15+V17</f>
        <v>145</v>
      </c>
      <c r="X8" s="36">
        <f>+V8-W8</f>
        <v>-69</v>
      </c>
    </row>
    <row r="9" spans="1:26" ht="16.5" customHeight="1" outlineLevel="1" thickTop="1">
      <c r="A9" s="134"/>
      <c r="B9" s="179"/>
      <c r="C9" s="55" t="s">
        <v>29</v>
      </c>
      <c r="E9" s="135"/>
      <c r="F9" s="135"/>
      <c r="G9" s="136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7"/>
      <c r="T9" s="137"/>
      <c r="U9" s="138"/>
      <c r="V9" s="139"/>
      <c r="W9" s="140" t="s">
        <v>30</v>
      </c>
      <c r="X9" s="61">
        <f>SUM(X4:X8)</f>
        <v>0</v>
      </c>
      <c r="Y9" s="60" t="str">
        <f>IF(X9=0,"OK","Virhe")</f>
        <v>OK</v>
      </c>
      <c r="Z9" s="60"/>
    </row>
    <row r="10" spans="1:24" ht="15.75" customHeight="1" outlineLevel="1" thickBot="1">
      <c r="A10" s="141"/>
      <c r="B10" s="179"/>
      <c r="C10" s="63" t="s">
        <v>31</v>
      </c>
      <c r="D10" s="142"/>
      <c r="E10" s="142"/>
      <c r="F10" s="143"/>
      <c r="G10" s="247" t="s">
        <v>32</v>
      </c>
      <c r="H10" s="248"/>
      <c r="I10" s="249" t="s">
        <v>33</v>
      </c>
      <c r="J10" s="248"/>
      <c r="K10" s="249" t="s">
        <v>34</v>
      </c>
      <c r="L10" s="248"/>
      <c r="M10" s="249" t="s">
        <v>35</v>
      </c>
      <c r="N10" s="248"/>
      <c r="O10" s="249" t="s">
        <v>36</v>
      </c>
      <c r="P10" s="248"/>
      <c r="Q10" s="247" t="s">
        <v>37</v>
      </c>
      <c r="R10" s="264"/>
      <c r="S10" s="75"/>
      <c r="T10" s="144"/>
      <c r="U10" s="145"/>
      <c r="V10" s="265" t="s">
        <v>27</v>
      </c>
      <c r="W10" s="266"/>
      <c r="X10" s="146" t="s">
        <v>100</v>
      </c>
    </row>
    <row r="11" spans="1:35" ht="15.75" customHeight="1" outlineLevel="1">
      <c r="A11" s="147" t="s">
        <v>101</v>
      </c>
      <c r="B11" s="180"/>
      <c r="C11" s="148" t="str">
        <f>IF(C4&gt;"",C4,"")</f>
        <v>Sjövold Alve</v>
      </c>
      <c r="D11" s="82" t="str">
        <f>IF(C8&gt;"",C8,"")</f>
        <v>Lindgren Ebbe</v>
      </c>
      <c r="E11" s="149"/>
      <c r="F11" s="150"/>
      <c r="G11" s="250">
        <v>4</v>
      </c>
      <c r="H11" s="251"/>
      <c r="I11" s="250">
        <v>1</v>
      </c>
      <c r="J11" s="251"/>
      <c r="K11" s="252">
        <v>4</v>
      </c>
      <c r="L11" s="251"/>
      <c r="M11" s="250"/>
      <c r="N11" s="251"/>
      <c r="O11" s="250"/>
      <c r="P11" s="251"/>
      <c r="Q11" s="151">
        <f>IF(COUNTA(G11:O11)=0,"",COUNTIF(G11:O11,"&gt;=0"))</f>
        <v>3</v>
      </c>
      <c r="R11" s="152">
        <f>IF(COUNTA(G11:O11)=0,"",(IF(LEFT(G11,1)="-",1,0)+IF(LEFT(I11,1)="-",1,0)+IF(LEFT(K11,1)="-",1,0)+IF(LEFT(M11,1)="-",1,0)+IF(LEFT(O11,1)="-",1,0)))</f>
        <v>0</v>
      </c>
      <c r="S11" s="84"/>
      <c r="T11" s="1"/>
      <c r="U11" s="145"/>
      <c r="V11" s="153">
        <f aca="true" t="shared" si="0" ref="V11:W20">+Z11+AB11+AD11+AF11+AH11</f>
        <v>33</v>
      </c>
      <c r="W11" s="154">
        <f t="shared" si="0"/>
        <v>9</v>
      </c>
      <c r="X11" s="155">
        <f aca="true" t="shared" si="1" ref="X11:X20">+V11-W11</f>
        <v>24</v>
      </c>
      <c r="Z11" s="80">
        <f aca="true" t="shared" si="2" ref="Z11:Z20">IF(G11="",0,IF(LEFT(G11,1)="-",ABS(G11),(IF(G11&gt;9,G11+2,11))))</f>
        <v>11</v>
      </c>
      <c r="AA11" s="81">
        <f aca="true" t="shared" si="3" ref="AA11:AA16">IF(G11="",0,IF(LEFT(G11,1)="-",(IF(ABS(G11)&gt;9,(ABS(G11)+2),11)),G11))</f>
        <v>4</v>
      </c>
      <c r="AB11" s="80">
        <f aca="true" t="shared" si="4" ref="AB11:AB20">IF(I11="",0,IF(LEFT(I11,1)="-",ABS(I11),(IF(I11&gt;9,I11+2,11))))</f>
        <v>11</v>
      </c>
      <c r="AC11" s="81">
        <f aca="true" t="shared" si="5" ref="AC11:AC16">IF(I11="",0,IF(LEFT(I11,1)="-",(IF(ABS(I11)&gt;9,(ABS(I11)+2),11)),I11))</f>
        <v>1</v>
      </c>
      <c r="AD11" s="80">
        <f aca="true" t="shared" si="6" ref="AD11:AD20">IF(K11="",0,IF(LEFT(K11,1)="-",ABS(K11),(IF(K11&gt;9,K11+2,11))))</f>
        <v>11</v>
      </c>
      <c r="AE11" s="81">
        <f aca="true" t="shared" si="7" ref="AE11:AE16">IF(K11="",0,IF(LEFT(K11,1)="-",(IF(ABS(K11)&gt;9,(ABS(K11)+2),11)),K11))</f>
        <v>4</v>
      </c>
      <c r="AF11" s="80">
        <f aca="true" t="shared" si="8" ref="AF11:AF20">IF(M11="",0,IF(LEFT(M11,1)="-",ABS(M11),(IF(M11&gt;9,M11+2,11))))</f>
        <v>0</v>
      </c>
      <c r="AG11" s="81">
        <f aca="true" t="shared" si="9" ref="AG11:AG16">IF(M11="",0,IF(LEFT(M11,1)="-",(IF(ABS(M11)&gt;9,(ABS(M11)+2),11)),M11))</f>
        <v>0</v>
      </c>
      <c r="AH11" s="80">
        <f aca="true" t="shared" si="10" ref="AH11:AH16">IF(O11="",0,IF(LEFT(O11,1)="-",ABS(O11),(IF(O11&gt;9,O11+2,11))))</f>
        <v>0</v>
      </c>
      <c r="AI11" s="81">
        <f aca="true" t="shared" si="11" ref="AI11:AI16">IF(O11="",0,IF(LEFT(O11,1)="-",(IF(ABS(O11)&gt;9,(ABS(O11)+2),11)),O11))</f>
        <v>0</v>
      </c>
    </row>
    <row r="12" spans="1:35" ht="16.5" customHeight="1" outlineLevel="1">
      <c r="A12" s="147" t="s">
        <v>39</v>
      </c>
      <c r="B12" s="180"/>
      <c r="C12" s="70" t="str">
        <f>IF(C5&gt;"",C5,"")</f>
        <v>Holmqvist Tom</v>
      </c>
      <c r="D12" s="82" t="str">
        <f>IF(C7&gt;"",C7,"")</f>
        <v>Lindemalm Edwin</v>
      </c>
      <c r="E12" s="156"/>
      <c r="F12" s="150"/>
      <c r="G12" s="253">
        <v>-9</v>
      </c>
      <c r="H12" s="254"/>
      <c r="I12" s="253">
        <v>-5</v>
      </c>
      <c r="J12" s="254"/>
      <c r="K12" s="253">
        <v>-8</v>
      </c>
      <c r="L12" s="254"/>
      <c r="M12" s="253"/>
      <c r="N12" s="254"/>
      <c r="O12" s="253"/>
      <c r="P12" s="254"/>
      <c r="Q12" s="151">
        <f aca="true" t="shared" si="12" ref="Q12:Q20">IF(COUNTA(G12:O12)=0,"",COUNTIF(G12:O12,"&gt;=0"))</f>
        <v>0</v>
      </c>
      <c r="R12" s="152">
        <f aca="true" t="shared" si="13" ref="R12:R20">IF(COUNTA(G12:O12)=0,"",(IF(LEFT(G12,1)="-",1,0)+IF(LEFT(I12,1)="-",1,0)+IF(LEFT(K12,1)="-",1,0)+IF(LEFT(M12,1)="-",1,0)+IF(LEFT(O12,1)="-",1,0)))</f>
        <v>3</v>
      </c>
      <c r="S12" s="84"/>
      <c r="T12" s="1"/>
      <c r="U12" s="145"/>
      <c r="V12" s="157">
        <f t="shared" si="0"/>
        <v>22</v>
      </c>
      <c r="W12" s="158">
        <f t="shared" si="0"/>
        <v>33</v>
      </c>
      <c r="X12" s="159">
        <f t="shared" si="1"/>
        <v>-11</v>
      </c>
      <c r="Z12" s="86">
        <f t="shared" si="2"/>
        <v>9</v>
      </c>
      <c r="AA12" s="87">
        <f t="shared" si="3"/>
        <v>11</v>
      </c>
      <c r="AB12" s="86">
        <f t="shared" si="4"/>
        <v>5</v>
      </c>
      <c r="AC12" s="87">
        <f t="shared" si="5"/>
        <v>11</v>
      </c>
      <c r="AD12" s="86">
        <f t="shared" si="6"/>
        <v>8</v>
      </c>
      <c r="AE12" s="87">
        <f t="shared" si="7"/>
        <v>11</v>
      </c>
      <c r="AF12" s="86">
        <f t="shared" si="8"/>
        <v>0</v>
      </c>
      <c r="AG12" s="87">
        <f t="shared" si="9"/>
        <v>0</v>
      </c>
      <c r="AH12" s="86">
        <f t="shared" si="10"/>
        <v>0</v>
      </c>
      <c r="AI12" s="87">
        <f t="shared" si="11"/>
        <v>0</v>
      </c>
    </row>
    <row r="13" spans="1:35" ht="15.75" customHeight="1" outlineLevel="1" thickBot="1">
      <c r="A13" s="147" t="s">
        <v>102</v>
      </c>
      <c r="B13" s="180"/>
      <c r="C13" s="160" t="str">
        <f>IF(C6&gt;"",C6,"")</f>
        <v>Jonsson Linus</v>
      </c>
      <c r="D13" s="161" t="str">
        <f>IF(C8&gt;"",C8,"")</f>
        <v>Lindgren Ebbe</v>
      </c>
      <c r="E13" s="162"/>
      <c r="F13" s="163"/>
      <c r="G13" s="255">
        <v>-9</v>
      </c>
      <c r="H13" s="256"/>
      <c r="I13" s="255">
        <v>7</v>
      </c>
      <c r="J13" s="256"/>
      <c r="K13" s="255">
        <v>7</v>
      </c>
      <c r="L13" s="256"/>
      <c r="M13" s="255">
        <v>-4</v>
      </c>
      <c r="N13" s="256"/>
      <c r="O13" s="255">
        <v>8</v>
      </c>
      <c r="P13" s="256"/>
      <c r="Q13" s="151">
        <f t="shared" si="12"/>
        <v>3</v>
      </c>
      <c r="R13" s="152">
        <f t="shared" si="13"/>
        <v>2</v>
      </c>
      <c r="S13" s="84"/>
      <c r="T13" s="1"/>
      <c r="U13" s="145"/>
      <c r="V13" s="157">
        <f t="shared" si="0"/>
        <v>46</v>
      </c>
      <c r="W13" s="158">
        <f t="shared" si="0"/>
        <v>44</v>
      </c>
      <c r="X13" s="159">
        <f t="shared" si="1"/>
        <v>2</v>
      </c>
      <c r="Z13" s="86">
        <f t="shared" si="2"/>
        <v>9</v>
      </c>
      <c r="AA13" s="87">
        <f t="shared" si="3"/>
        <v>11</v>
      </c>
      <c r="AB13" s="86">
        <f t="shared" si="4"/>
        <v>11</v>
      </c>
      <c r="AC13" s="87">
        <f t="shared" si="5"/>
        <v>7</v>
      </c>
      <c r="AD13" s="86">
        <f t="shared" si="6"/>
        <v>11</v>
      </c>
      <c r="AE13" s="87">
        <f t="shared" si="7"/>
        <v>7</v>
      </c>
      <c r="AF13" s="86">
        <f t="shared" si="8"/>
        <v>4</v>
      </c>
      <c r="AG13" s="87">
        <f t="shared" si="9"/>
        <v>11</v>
      </c>
      <c r="AH13" s="86">
        <f t="shared" si="10"/>
        <v>11</v>
      </c>
      <c r="AI13" s="87">
        <f t="shared" si="11"/>
        <v>8</v>
      </c>
    </row>
    <row r="14" spans="1:35" ht="15.75" customHeight="1" outlineLevel="1">
      <c r="A14" s="147" t="s">
        <v>103</v>
      </c>
      <c r="B14" s="180"/>
      <c r="C14" s="70" t="str">
        <f>IF(C4&gt;"",C4,"")</f>
        <v>Sjövold Alve</v>
      </c>
      <c r="D14" s="82" t="str">
        <f>IF(C7&gt;"",C7,"")</f>
        <v>Lindemalm Edwin</v>
      </c>
      <c r="E14" s="149"/>
      <c r="F14" s="150"/>
      <c r="G14" s="257">
        <v>9</v>
      </c>
      <c r="H14" s="258"/>
      <c r="I14" s="257">
        <v>5</v>
      </c>
      <c r="J14" s="258"/>
      <c r="K14" s="257">
        <v>9</v>
      </c>
      <c r="L14" s="258"/>
      <c r="M14" s="257"/>
      <c r="N14" s="258"/>
      <c r="O14" s="257"/>
      <c r="P14" s="258"/>
      <c r="Q14" s="151">
        <f t="shared" si="12"/>
        <v>3</v>
      </c>
      <c r="R14" s="152">
        <f t="shared" si="13"/>
        <v>0</v>
      </c>
      <c r="S14" s="84"/>
      <c r="T14" s="1"/>
      <c r="U14" s="145"/>
      <c r="V14" s="157">
        <f t="shared" si="0"/>
        <v>33</v>
      </c>
      <c r="W14" s="158">
        <f t="shared" si="0"/>
        <v>23</v>
      </c>
      <c r="X14" s="159">
        <f t="shared" si="1"/>
        <v>10</v>
      </c>
      <c r="Z14" s="86">
        <f t="shared" si="2"/>
        <v>11</v>
      </c>
      <c r="AA14" s="87">
        <f t="shared" si="3"/>
        <v>9</v>
      </c>
      <c r="AB14" s="86">
        <f t="shared" si="4"/>
        <v>11</v>
      </c>
      <c r="AC14" s="87">
        <f t="shared" si="5"/>
        <v>5</v>
      </c>
      <c r="AD14" s="86">
        <f t="shared" si="6"/>
        <v>11</v>
      </c>
      <c r="AE14" s="87">
        <f t="shared" si="7"/>
        <v>9</v>
      </c>
      <c r="AF14" s="86">
        <f t="shared" si="8"/>
        <v>0</v>
      </c>
      <c r="AG14" s="87">
        <f t="shared" si="9"/>
        <v>0</v>
      </c>
      <c r="AH14" s="86">
        <f t="shared" si="10"/>
        <v>0</v>
      </c>
      <c r="AI14" s="87">
        <f t="shared" si="11"/>
        <v>0</v>
      </c>
    </row>
    <row r="15" spans="1:35" ht="16.5" customHeight="1" outlineLevel="1">
      <c r="A15" s="147" t="s">
        <v>104</v>
      </c>
      <c r="B15" s="180"/>
      <c r="C15" s="70" t="str">
        <f>IF(C5&gt;"",C5,"")</f>
        <v>Holmqvist Tom</v>
      </c>
      <c r="D15" s="82" t="str">
        <f>IF(C8&gt;"",C8,"")</f>
        <v>Lindgren Ebbe</v>
      </c>
      <c r="E15" s="156"/>
      <c r="F15" s="150"/>
      <c r="G15" s="259">
        <v>5</v>
      </c>
      <c r="H15" s="260"/>
      <c r="I15" s="259">
        <v>1</v>
      </c>
      <c r="J15" s="260"/>
      <c r="K15" s="259">
        <v>7</v>
      </c>
      <c r="L15" s="260"/>
      <c r="M15" s="261"/>
      <c r="N15" s="254"/>
      <c r="O15" s="261"/>
      <c r="P15" s="254"/>
      <c r="Q15" s="151">
        <f t="shared" si="12"/>
        <v>3</v>
      </c>
      <c r="R15" s="152">
        <f t="shared" si="13"/>
        <v>0</v>
      </c>
      <c r="S15" s="84"/>
      <c r="T15" s="1"/>
      <c r="U15" s="145"/>
      <c r="V15" s="157">
        <f t="shared" si="0"/>
        <v>33</v>
      </c>
      <c r="W15" s="158">
        <f t="shared" si="0"/>
        <v>13</v>
      </c>
      <c r="X15" s="159">
        <f t="shared" si="1"/>
        <v>20</v>
      </c>
      <c r="Z15" s="86">
        <f t="shared" si="2"/>
        <v>11</v>
      </c>
      <c r="AA15" s="87">
        <f t="shared" si="3"/>
        <v>5</v>
      </c>
      <c r="AB15" s="86">
        <f t="shared" si="4"/>
        <v>11</v>
      </c>
      <c r="AC15" s="87">
        <f t="shared" si="5"/>
        <v>1</v>
      </c>
      <c r="AD15" s="86">
        <f t="shared" si="6"/>
        <v>11</v>
      </c>
      <c r="AE15" s="87">
        <f t="shared" si="7"/>
        <v>7</v>
      </c>
      <c r="AF15" s="86">
        <f t="shared" si="8"/>
        <v>0</v>
      </c>
      <c r="AG15" s="87">
        <f t="shared" si="9"/>
        <v>0</v>
      </c>
      <c r="AH15" s="86">
        <f t="shared" si="10"/>
        <v>0</v>
      </c>
      <c r="AI15" s="87">
        <f t="shared" si="11"/>
        <v>0</v>
      </c>
    </row>
    <row r="16" spans="1:35" ht="16.5" outlineLevel="1" thickBot="1">
      <c r="A16" s="147" t="s">
        <v>38</v>
      </c>
      <c r="B16" s="180"/>
      <c r="C16" s="160" t="str">
        <f>IF(C4&gt;"",C4,"")</f>
        <v>Sjövold Alve</v>
      </c>
      <c r="D16" s="161" t="str">
        <f>IF(C6&gt;"",C6,"")</f>
        <v>Jonsson Linus</v>
      </c>
      <c r="E16" s="162"/>
      <c r="F16" s="163"/>
      <c r="G16" s="255">
        <v>1</v>
      </c>
      <c r="H16" s="256"/>
      <c r="I16" s="255">
        <v>5</v>
      </c>
      <c r="J16" s="256"/>
      <c r="K16" s="255">
        <v>9</v>
      </c>
      <c r="L16" s="256"/>
      <c r="M16" s="255"/>
      <c r="N16" s="256"/>
      <c r="O16" s="255"/>
      <c r="P16" s="256"/>
      <c r="Q16" s="151">
        <f t="shared" si="12"/>
        <v>3</v>
      </c>
      <c r="R16" s="152">
        <f t="shared" si="13"/>
        <v>0</v>
      </c>
      <c r="S16" s="84"/>
      <c r="T16" s="1"/>
      <c r="U16" s="145"/>
      <c r="V16" s="157">
        <f t="shared" si="0"/>
        <v>33</v>
      </c>
      <c r="W16" s="158">
        <f t="shared" si="0"/>
        <v>15</v>
      </c>
      <c r="X16" s="159">
        <f t="shared" si="1"/>
        <v>18</v>
      </c>
      <c r="Z16" s="99">
        <f t="shared" si="2"/>
        <v>11</v>
      </c>
      <c r="AA16" s="100">
        <f t="shared" si="3"/>
        <v>1</v>
      </c>
      <c r="AB16" s="99">
        <f t="shared" si="4"/>
        <v>11</v>
      </c>
      <c r="AC16" s="100">
        <f t="shared" si="5"/>
        <v>5</v>
      </c>
      <c r="AD16" s="99">
        <f t="shared" si="6"/>
        <v>11</v>
      </c>
      <c r="AE16" s="100">
        <f t="shared" si="7"/>
        <v>9</v>
      </c>
      <c r="AF16" s="99">
        <f t="shared" si="8"/>
        <v>0</v>
      </c>
      <c r="AG16" s="100">
        <f t="shared" si="9"/>
        <v>0</v>
      </c>
      <c r="AH16" s="99">
        <f t="shared" si="10"/>
        <v>0</v>
      </c>
      <c r="AI16" s="100">
        <f t="shared" si="11"/>
        <v>0</v>
      </c>
    </row>
    <row r="17" spans="1:35" ht="15.75" outlineLevel="1">
      <c r="A17" s="147" t="s">
        <v>105</v>
      </c>
      <c r="B17" s="180"/>
      <c r="C17" s="70" t="str">
        <f>IF(C7&gt;"",C7,"")</f>
        <v>Lindemalm Edwin</v>
      </c>
      <c r="D17" s="82" t="str">
        <f>IF(C8&gt;"",C8,"")</f>
        <v>Lindgren Ebbe</v>
      </c>
      <c r="E17" s="149"/>
      <c r="F17" s="150"/>
      <c r="G17" s="257">
        <v>2</v>
      </c>
      <c r="H17" s="258"/>
      <c r="I17" s="257">
        <v>5</v>
      </c>
      <c r="J17" s="258"/>
      <c r="K17" s="257">
        <v>3</v>
      </c>
      <c r="L17" s="258"/>
      <c r="M17" s="257"/>
      <c r="N17" s="258"/>
      <c r="O17" s="257"/>
      <c r="P17" s="258"/>
      <c r="Q17" s="151">
        <f t="shared" si="12"/>
        <v>3</v>
      </c>
      <c r="R17" s="152">
        <f t="shared" si="13"/>
        <v>0</v>
      </c>
      <c r="S17" s="84"/>
      <c r="T17" s="1"/>
      <c r="U17" s="145"/>
      <c r="V17" s="157">
        <f t="shared" si="0"/>
        <v>33</v>
      </c>
      <c r="W17" s="158">
        <f t="shared" si="0"/>
        <v>10</v>
      </c>
      <c r="X17" s="159">
        <f t="shared" si="1"/>
        <v>23</v>
      </c>
      <c r="Z17" s="80">
        <f t="shared" si="2"/>
        <v>11</v>
      </c>
      <c r="AA17" s="81">
        <f>IF(G17="",0,IF(LEFT(G17,1)="-",(IF(ABS(G17)&gt;9,(ABS(G17)+2),11)),G17))</f>
        <v>2</v>
      </c>
      <c r="AB17" s="80">
        <f t="shared" si="4"/>
        <v>11</v>
      </c>
      <c r="AC17" s="81">
        <f>IF(I17="",0,IF(LEFT(I17,1)="-",(IF(ABS(I17)&gt;9,(ABS(I17)+2),11)),I17))</f>
        <v>5</v>
      </c>
      <c r="AD17" s="80">
        <f t="shared" si="6"/>
        <v>11</v>
      </c>
      <c r="AE17" s="81">
        <f>IF(K17="",0,IF(LEFT(K17,1)="-",(IF(ABS(K17)&gt;9,(ABS(K17)+2),11)),K17))</f>
        <v>3</v>
      </c>
      <c r="AF17" s="80">
        <f t="shared" si="8"/>
        <v>0</v>
      </c>
      <c r="AG17" s="81">
        <f>IF(M17="",0,IF(LEFT(M17,1)="-",(IF(ABS(M17)&gt;9,(ABS(M17)+2),11)),M17))</f>
        <v>0</v>
      </c>
      <c r="AH17" s="80">
        <f>IF(O17="",0,IF(LEFT(O17,1)="-",ABS(O17),(IF(O17&gt;9,O17+2,11))))</f>
        <v>0</v>
      </c>
      <c r="AI17" s="81">
        <f>IF(O17="",0,IF(LEFT(O17,1)="-",(IF(ABS(O17)&gt;9,(ABS(O17)+2),11)),O17))</f>
        <v>0</v>
      </c>
    </row>
    <row r="18" spans="1:35" ht="15.75" outlineLevel="1">
      <c r="A18" s="147" t="s">
        <v>41</v>
      </c>
      <c r="B18" s="180"/>
      <c r="C18" s="70" t="str">
        <f>IF(C5&gt;"",C5,"")</f>
        <v>Holmqvist Tom</v>
      </c>
      <c r="D18" s="82" t="str">
        <f>IF(C6&gt;"",C6,"")</f>
        <v>Jonsson Linus</v>
      </c>
      <c r="E18" s="156"/>
      <c r="F18" s="150"/>
      <c r="G18" s="259">
        <v>6</v>
      </c>
      <c r="H18" s="260"/>
      <c r="I18" s="259">
        <v>4</v>
      </c>
      <c r="J18" s="260"/>
      <c r="K18" s="259">
        <v>7</v>
      </c>
      <c r="L18" s="260"/>
      <c r="M18" s="261"/>
      <c r="N18" s="254"/>
      <c r="O18" s="261"/>
      <c r="P18" s="254"/>
      <c r="Q18" s="151">
        <f t="shared" si="12"/>
        <v>3</v>
      </c>
      <c r="R18" s="152">
        <f t="shared" si="13"/>
        <v>0</v>
      </c>
      <c r="S18" s="84"/>
      <c r="T18" s="1"/>
      <c r="U18" s="145"/>
      <c r="V18" s="157">
        <f t="shared" si="0"/>
        <v>33</v>
      </c>
      <c r="W18" s="158">
        <f t="shared" si="0"/>
        <v>17</v>
      </c>
      <c r="X18" s="159">
        <f t="shared" si="1"/>
        <v>16</v>
      </c>
      <c r="Z18" s="86">
        <f t="shared" si="2"/>
        <v>11</v>
      </c>
      <c r="AA18" s="87">
        <f>IF(G18="",0,IF(LEFT(G18,1)="-",(IF(ABS(G18)&gt;9,(ABS(G18)+2),11)),G18))</f>
        <v>6</v>
      </c>
      <c r="AB18" s="86">
        <f t="shared" si="4"/>
        <v>11</v>
      </c>
      <c r="AC18" s="87">
        <f>IF(I18="",0,IF(LEFT(I18,1)="-",(IF(ABS(I18)&gt;9,(ABS(I18)+2),11)),I18))</f>
        <v>4</v>
      </c>
      <c r="AD18" s="86">
        <f t="shared" si="6"/>
        <v>11</v>
      </c>
      <c r="AE18" s="87">
        <f>IF(K18="",0,IF(LEFT(K18,1)="-",(IF(ABS(K18)&gt;9,(ABS(K18)+2),11)),K18))</f>
        <v>7</v>
      </c>
      <c r="AF18" s="86">
        <f t="shared" si="8"/>
        <v>0</v>
      </c>
      <c r="AG18" s="87">
        <f>IF(M18="",0,IF(LEFT(M18,1)="-",(IF(ABS(M18)&gt;9,(ABS(M18)+2),11)),M18))</f>
        <v>0</v>
      </c>
      <c r="AH18" s="86">
        <f>IF(O18="",0,IF(LEFT(O18,1)="-",ABS(O18),(IF(O18&gt;9,O18+2,11))))</f>
        <v>0</v>
      </c>
      <c r="AI18" s="87">
        <f>IF(O18="",0,IF(LEFT(O18,1)="-",(IF(ABS(O18)&gt;9,(ABS(O18)+2),11)),O18))</f>
        <v>0</v>
      </c>
    </row>
    <row r="19" spans="1:35" ht="16.5" outlineLevel="1" thickBot="1">
      <c r="A19" s="147" t="s">
        <v>106</v>
      </c>
      <c r="B19" s="180"/>
      <c r="C19" s="160" t="str">
        <f>IF(C6&gt;"",C6,"")</f>
        <v>Jonsson Linus</v>
      </c>
      <c r="D19" s="161" t="str">
        <f>IF(C7&gt;"",C7,"")</f>
        <v>Lindemalm Edwin</v>
      </c>
      <c r="E19" s="162"/>
      <c r="F19" s="163"/>
      <c r="G19" s="255">
        <v>-2</v>
      </c>
      <c r="H19" s="256"/>
      <c r="I19" s="255">
        <v>-5</v>
      </c>
      <c r="J19" s="256"/>
      <c r="K19" s="255">
        <v>-3</v>
      </c>
      <c r="L19" s="256"/>
      <c r="M19" s="255"/>
      <c r="N19" s="256"/>
      <c r="O19" s="255"/>
      <c r="P19" s="256"/>
      <c r="Q19" s="151">
        <f t="shared" si="12"/>
        <v>0</v>
      </c>
      <c r="R19" s="152">
        <f t="shared" si="13"/>
        <v>3</v>
      </c>
      <c r="S19" s="84"/>
      <c r="T19" s="1"/>
      <c r="U19" s="145"/>
      <c r="V19" s="157">
        <f t="shared" si="0"/>
        <v>10</v>
      </c>
      <c r="W19" s="158">
        <f t="shared" si="0"/>
        <v>33</v>
      </c>
      <c r="X19" s="159">
        <f t="shared" si="1"/>
        <v>-23</v>
      </c>
      <c r="Z19" s="86">
        <f t="shared" si="2"/>
        <v>2</v>
      </c>
      <c r="AA19" s="87">
        <f>IF(G19="",0,IF(LEFT(G19,1)="-",(IF(ABS(G19)&gt;9,(ABS(G19)+2),11)),G19))</f>
        <v>11</v>
      </c>
      <c r="AB19" s="86">
        <f t="shared" si="4"/>
        <v>5</v>
      </c>
      <c r="AC19" s="87">
        <f>IF(I19="",0,IF(LEFT(I19,1)="-",(IF(ABS(I19)&gt;9,(ABS(I19)+2),11)),I19))</f>
        <v>11</v>
      </c>
      <c r="AD19" s="86">
        <f t="shared" si="6"/>
        <v>3</v>
      </c>
      <c r="AE19" s="87">
        <f>IF(K19="",0,IF(LEFT(K19,1)="-",(IF(ABS(K19)&gt;9,(ABS(K19)+2),11)),K19))</f>
        <v>11</v>
      </c>
      <c r="AF19" s="86">
        <f t="shared" si="8"/>
        <v>0</v>
      </c>
      <c r="AG19" s="87">
        <f>IF(M19="",0,IF(LEFT(M19,1)="-",(IF(ABS(M19)&gt;9,(ABS(M19)+2),11)),M19))</f>
        <v>0</v>
      </c>
      <c r="AH19" s="86">
        <f>IF(O19="",0,IF(LEFT(O19,1)="-",ABS(O19),(IF(O19&gt;9,O19+2,11))))</f>
        <v>0</v>
      </c>
      <c r="AI19" s="87">
        <f>IF(O19="",0,IF(LEFT(O19,1)="-",(IF(ABS(O19)&gt;9,(ABS(O19)+2),11)),O19))</f>
        <v>0</v>
      </c>
    </row>
    <row r="20" spans="1:35" ht="16.5" outlineLevel="1" thickBot="1">
      <c r="A20" s="164" t="s">
        <v>42</v>
      </c>
      <c r="B20" s="181"/>
      <c r="C20" s="91" t="str">
        <f>IF(C4&gt;"",C4,"")</f>
        <v>Sjövold Alve</v>
      </c>
      <c r="D20" s="92" t="str">
        <f>IF(C5&gt;"",C5,"")</f>
        <v>Holmqvist Tom</v>
      </c>
      <c r="E20" s="165"/>
      <c r="F20" s="166"/>
      <c r="G20" s="267">
        <v>5</v>
      </c>
      <c r="H20" s="268"/>
      <c r="I20" s="267">
        <v>5</v>
      </c>
      <c r="J20" s="268"/>
      <c r="K20" s="267">
        <v>7</v>
      </c>
      <c r="L20" s="268"/>
      <c r="M20" s="267"/>
      <c r="N20" s="268"/>
      <c r="O20" s="267"/>
      <c r="P20" s="268"/>
      <c r="Q20" s="167">
        <f t="shared" si="12"/>
        <v>3</v>
      </c>
      <c r="R20" s="168">
        <f t="shared" si="13"/>
        <v>0</v>
      </c>
      <c r="S20" s="97"/>
      <c r="T20" s="169"/>
      <c r="U20" s="145"/>
      <c r="V20" s="170">
        <f t="shared" si="0"/>
        <v>33</v>
      </c>
      <c r="W20" s="171">
        <f t="shared" si="0"/>
        <v>17</v>
      </c>
      <c r="X20" s="172">
        <f t="shared" si="1"/>
        <v>16</v>
      </c>
      <c r="Z20" s="86">
        <f t="shared" si="2"/>
        <v>11</v>
      </c>
      <c r="AA20" s="87">
        <f>IF(G20="",0,IF(LEFT(G20,1)="-",(IF(ABS(G20)&gt;9,(ABS(G20)+2),11)),G20))</f>
        <v>5</v>
      </c>
      <c r="AB20" s="86">
        <f t="shared" si="4"/>
        <v>11</v>
      </c>
      <c r="AC20" s="87">
        <f>IF(I20="",0,IF(LEFT(I20,1)="-",(IF(ABS(I20)&gt;9,(ABS(I20)+2),11)),I20))</f>
        <v>5</v>
      </c>
      <c r="AD20" s="86">
        <f t="shared" si="6"/>
        <v>11</v>
      </c>
      <c r="AE20" s="87">
        <f>IF(K20="",0,IF(LEFT(K20,1)="-",(IF(ABS(K20)&gt;9,(ABS(K20)+2),11)),K20))</f>
        <v>7</v>
      </c>
      <c r="AF20" s="86">
        <f t="shared" si="8"/>
        <v>0</v>
      </c>
      <c r="AG20" s="87">
        <f>IF(M20="",0,IF(LEFT(M20,1)="-",(IF(ABS(M20)&gt;9,(ABS(M20)+2),11)),M20))</f>
        <v>0</v>
      </c>
      <c r="AH20" s="86">
        <f>IF(O20="",0,IF(LEFT(O20,1)="-",ABS(O20),(IF(O20&gt;9,O20+2,11))))</f>
        <v>0</v>
      </c>
      <c r="AI20" s="87">
        <f>IF(O20="",0,IF(LEFT(O20,1)="-",(IF(ABS(O20)&gt;9,(ABS(O20)+2),11)),O20))</f>
        <v>0</v>
      </c>
    </row>
    <row r="21" ht="15.75" thickTop="1"/>
  </sheetData>
  <sheetProtection/>
  <mergeCells count="77">
    <mergeCell ref="G20:H20"/>
    <mergeCell ref="I20:J20"/>
    <mergeCell ref="K20:L20"/>
    <mergeCell ref="M20:N20"/>
    <mergeCell ref="O20:P20"/>
    <mergeCell ref="M17:N17"/>
    <mergeCell ref="O17:P17"/>
    <mergeCell ref="G18:H18"/>
    <mergeCell ref="I18:J18"/>
    <mergeCell ref="K18:L18"/>
    <mergeCell ref="S8:T8"/>
    <mergeCell ref="Q10:R10"/>
    <mergeCell ref="V10:W10"/>
    <mergeCell ref="G16:H16"/>
    <mergeCell ref="I16:J16"/>
    <mergeCell ref="K16:L16"/>
    <mergeCell ref="M16:N16"/>
    <mergeCell ref="O16:P16"/>
    <mergeCell ref="G14:H14"/>
    <mergeCell ref="I14:J14"/>
    <mergeCell ref="G19:H19"/>
    <mergeCell ref="I19:J19"/>
    <mergeCell ref="K19:L19"/>
    <mergeCell ref="M19:N19"/>
    <mergeCell ref="O19:P19"/>
    <mergeCell ref="G17:H17"/>
    <mergeCell ref="I17:J17"/>
    <mergeCell ref="K17:L17"/>
    <mergeCell ref="M18:N18"/>
    <mergeCell ref="O18:P18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E3:F3"/>
    <mergeCell ref="G3:H3"/>
    <mergeCell ref="I3:J3"/>
    <mergeCell ref="K3:L3"/>
    <mergeCell ref="M3:N3"/>
    <mergeCell ref="S3:T3"/>
    <mergeCell ref="Q3:R3"/>
    <mergeCell ref="K1:N1"/>
    <mergeCell ref="O1:Q1"/>
    <mergeCell ref="R1:T1"/>
    <mergeCell ref="E2:G2"/>
    <mergeCell ref="H2:J2"/>
    <mergeCell ref="K2:N2"/>
    <mergeCell ref="R2:T2"/>
    <mergeCell ref="O2:Q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&amp;LARF Junior Cup 2013&amp;CMejlans Bollförening r.f.&amp;R&amp;A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128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1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217"/>
      <c r="Q2" s="217"/>
      <c r="R2" s="236">
        <v>0.375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1450</v>
      </c>
      <c r="C4" s="24" t="s">
        <v>67</v>
      </c>
      <c r="D4" s="25" t="s">
        <v>1</v>
      </c>
      <c r="E4" s="26"/>
      <c r="F4" s="27"/>
      <c r="G4" s="28">
        <f>+Q14</f>
        <v>3</v>
      </c>
      <c r="H4" s="29">
        <f>+R14</f>
        <v>0</v>
      </c>
      <c r="I4" s="28">
        <f>Q10</f>
        <v>0</v>
      </c>
      <c r="J4" s="29">
        <f>R10</f>
        <v>3</v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2</v>
      </c>
      <c r="P4" s="31">
        <f>IF(SUM(F4:O4)=0,"",COUNTIF(E4:E7,"3"))</f>
        <v>1</v>
      </c>
      <c r="Q4" s="32">
        <f>IF(SUM(E4:N4)=0,"",SUM(F4:F7))</f>
        <v>6</v>
      </c>
      <c r="R4" s="33">
        <f>IF(SUM(E4:N4)=0,"",SUM(E4:E7))</f>
        <v>3</v>
      </c>
      <c r="S4" s="275">
        <v>2</v>
      </c>
      <c r="T4" s="276"/>
      <c r="V4" s="34">
        <f>+V10+V12+V14</f>
        <v>92</v>
      </c>
      <c r="W4" s="35">
        <f>+W10+W12+W14</f>
        <v>80</v>
      </c>
      <c r="X4" s="36">
        <f>+V4-W4</f>
        <v>12</v>
      </c>
    </row>
    <row r="5" spans="1:24" ht="15">
      <c r="A5" s="37" t="s">
        <v>20</v>
      </c>
      <c r="B5" s="24">
        <v>1325</v>
      </c>
      <c r="C5" s="24" t="s">
        <v>129</v>
      </c>
      <c r="D5" s="38" t="s">
        <v>87</v>
      </c>
      <c r="E5" s="39">
        <f>+R14</f>
        <v>0</v>
      </c>
      <c r="F5" s="40">
        <f>+Q14</f>
        <v>3</v>
      </c>
      <c r="G5" s="41"/>
      <c r="H5" s="42"/>
      <c r="I5" s="39">
        <f>Q13</f>
        <v>0</v>
      </c>
      <c r="J5" s="40">
        <f>R13</f>
        <v>3</v>
      </c>
      <c r="K5" s="39">
        <f>Q11</f>
        <v>3</v>
      </c>
      <c r="L5" s="40">
        <f>R11</f>
        <v>2</v>
      </c>
      <c r="M5" s="39"/>
      <c r="N5" s="40"/>
      <c r="O5" s="30">
        <f>IF(SUM(E5:N5)=0,"",COUNTIF(H4:H7,"3"))</f>
        <v>1</v>
      </c>
      <c r="P5" s="31">
        <f>IF(SUM(F5:O5)=0,"",COUNTIF(G4:G7,"3"))</f>
        <v>2</v>
      </c>
      <c r="Q5" s="32">
        <f>IF(SUM(E5:N5)=0,"",SUM(H4:H7))</f>
        <v>3</v>
      </c>
      <c r="R5" s="33">
        <f>IF(SUM(E5:N5)=0,"",SUM(G4:G7))</f>
        <v>8</v>
      </c>
      <c r="S5" s="275">
        <v>3</v>
      </c>
      <c r="T5" s="276"/>
      <c r="V5" s="34">
        <f>+V11+V13+W14</f>
        <v>98</v>
      </c>
      <c r="W5" s="35">
        <f>+W11+W13+V14</f>
        <v>113</v>
      </c>
      <c r="X5" s="36">
        <f>+V5-W5</f>
        <v>-15</v>
      </c>
    </row>
    <row r="6" spans="1:24" ht="15">
      <c r="A6" s="37" t="s">
        <v>21</v>
      </c>
      <c r="B6" s="24">
        <v>1300</v>
      </c>
      <c r="C6" s="24" t="s">
        <v>64</v>
      </c>
      <c r="D6" s="38" t="s">
        <v>1</v>
      </c>
      <c r="E6" s="39">
        <f>+R10</f>
        <v>3</v>
      </c>
      <c r="F6" s="40">
        <f>+Q10</f>
        <v>0</v>
      </c>
      <c r="G6" s="39">
        <f>R13</f>
        <v>3</v>
      </c>
      <c r="H6" s="40">
        <f>Q13</f>
        <v>0</v>
      </c>
      <c r="I6" s="41"/>
      <c r="J6" s="42"/>
      <c r="K6" s="39">
        <f>Q15</f>
        <v>2</v>
      </c>
      <c r="L6" s="40">
        <f>R15</f>
        <v>3</v>
      </c>
      <c r="M6" s="39"/>
      <c r="N6" s="40"/>
      <c r="O6" s="30">
        <f>IF(SUM(E6:N6)=0,"",COUNTIF(J4:J7,"3"))</f>
        <v>2</v>
      </c>
      <c r="P6" s="31">
        <f>IF(SUM(F6:O6)=0,"",COUNTIF(I4:I7,"3"))</f>
        <v>1</v>
      </c>
      <c r="Q6" s="32">
        <f>IF(SUM(E6:N6)=0,"",SUM(J4:J7))</f>
        <v>8</v>
      </c>
      <c r="R6" s="33">
        <f>IF(SUM(E6:N6)=0,"",SUM(I4:I7))</f>
        <v>3</v>
      </c>
      <c r="S6" s="275">
        <v>1</v>
      </c>
      <c r="T6" s="276"/>
      <c r="V6" s="34">
        <f>+W10+W13+V15</f>
        <v>113</v>
      </c>
      <c r="W6" s="35">
        <f>+V10+V13+W15</f>
        <v>90</v>
      </c>
      <c r="X6" s="36">
        <f>+V6-W6</f>
        <v>23</v>
      </c>
    </row>
    <row r="7" spans="1:24" ht="15.75" thickBot="1">
      <c r="A7" s="43" t="s">
        <v>22</v>
      </c>
      <c r="B7" s="44">
        <v>1144</v>
      </c>
      <c r="C7" s="44" t="s">
        <v>47</v>
      </c>
      <c r="D7" s="45" t="s">
        <v>48</v>
      </c>
      <c r="E7" s="46">
        <f>R12</f>
        <v>0</v>
      </c>
      <c r="F7" s="47">
        <f>Q12</f>
        <v>3</v>
      </c>
      <c r="G7" s="46">
        <f>R11</f>
        <v>2</v>
      </c>
      <c r="H7" s="47">
        <f>Q11</f>
        <v>3</v>
      </c>
      <c r="I7" s="46">
        <f>R15</f>
        <v>3</v>
      </c>
      <c r="J7" s="47">
        <f>Q15</f>
        <v>2</v>
      </c>
      <c r="K7" s="48"/>
      <c r="L7" s="49"/>
      <c r="M7" s="46"/>
      <c r="N7" s="47"/>
      <c r="O7" s="50">
        <f>IF(SUM(E7:N7)=0,"",COUNTIF(L4:L7,"3"))</f>
        <v>1</v>
      </c>
      <c r="P7" s="51">
        <f>IF(SUM(F7:O7)=0,"",COUNTIF(K4:K7,"3"))</f>
        <v>2</v>
      </c>
      <c r="Q7" s="52">
        <f>IF(SUM(E7:N8)=0,"",SUM(L4:L7))</f>
        <v>5</v>
      </c>
      <c r="R7" s="53">
        <f>IF(SUM(E7:N7)=0,"",SUM(K4:K7))</f>
        <v>8</v>
      </c>
      <c r="S7" s="277">
        <v>4</v>
      </c>
      <c r="T7" s="278"/>
      <c r="V7" s="34">
        <f>+W11+W12+W15</f>
        <v>108</v>
      </c>
      <c r="W7" s="35">
        <f>+V11+V12+V15</f>
        <v>128</v>
      </c>
      <c r="X7" s="36">
        <f>+V7-W7</f>
        <v>-20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Lundh Wiktor</v>
      </c>
      <c r="D10" s="71" t="str">
        <f>IF(C6&gt;"",C6,"")</f>
        <v>Åhlander Samuel</v>
      </c>
      <c r="E10" s="56"/>
      <c r="F10" s="72"/>
      <c r="G10" s="284">
        <v>-6</v>
      </c>
      <c r="H10" s="285"/>
      <c r="I10" s="286">
        <v>-7</v>
      </c>
      <c r="J10" s="287"/>
      <c r="K10" s="286">
        <v>-12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0</v>
      </c>
      <c r="R10" s="74">
        <f aca="true" t="shared" si="1" ref="R10:R15">IF(COUNT(G10:O10)=0,"",(IF(LEFT(G10,1)="-",1,0)+IF(LEFT(I10,1)="-",1,0)+IF(LEFT(K10,1)="-",1,0)+IF(LEFT(M10,1)="-",1,0)+IF(LEFT(O10,1)="-",1,0)))</f>
        <v>3</v>
      </c>
      <c r="S10" s="75"/>
      <c r="T10" s="76"/>
      <c r="V10" s="77">
        <f aca="true" t="shared" si="2" ref="V10:W15">+Z10+AB10+AD10+AF10+AH10</f>
        <v>25</v>
      </c>
      <c r="W10" s="78">
        <f t="shared" si="2"/>
        <v>36</v>
      </c>
      <c r="X10" s="79">
        <f aca="true" t="shared" si="3" ref="X10:X15">+V10-W10</f>
        <v>-11</v>
      </c>
      <c r="Z10" s="80">
        <f>IF(G10="",0,IF(LEFT(G10,1)="-",ABS(G10),(IF(G10&gt;9,G10+2,11))))</f>
        <v>6</v>
      </c>
      <c r="AA10" s="81">
        <f aca="true" t="shared" si="4" ref="AA10:AA15">IF(G10="",0,IF(LEFT(G10,1)="-",(IF(ABS(G10)&gt;9,(ABS(G10)+2),11)),G10))</f>
        <v>11</v>
      </c>
      <c r="AB10" s="80">
        <f>IF(I10="",0,IF(LEFT(I10,1)="-",ABS(I10),(IF(I10&gt;9,I10+2,11))))</f>
        <v>7</v>
      </c>
      <c r="AC10" s="81">
        <f aca="true" t="shared" si="5" ref="AC10:AC15">IF(I10="",0,IF(LEFT(I10,1)="-",(IF(ABS(I10)&gt;9,(ABS(I10)+2),11)),I10))</f>
        <v>11</v>
      </c>
      <c r="AD10" s="80">
        <f>IF(K10="",0,IF(LEFT(K10,1)="-",ABS(K10),(IF(K10&gt;9,K10+2,11))))</f>
        <v>12</v>
      </c>
      <c r="AE10" s="81">
        <f aca="true" t="shared" si="6" ref="AE10:AE15">IF(K10="",0,IF(LEFT(K10,1)="-",(IF(ABS(K10)&gt;9,(ABS(K10)+2),11)),K10))</f>
        <v>14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Kangas Arto</v>
      </c>
      <c r="D11" s="82" t="str">
        <f>IF(C7&gt;"",C7,"")</f>
        <v>Titievskaja Aleksandra</v>
      </c>
      <c r="E11" s="83"/>
      <c r="F11" s="72"/>
      <c r="G11" s="289">
        <v>7</v>
      </c>
      <c r="H11" s="290"/>
      <c r="I11" s="289">
        <v>-9</v>
      </c>
      <c r="J11" s="290"/>
      <c r="K11" s="289">
        <v>-10</v>
      </c>
      <c r="L11" s="290"/>
      <c r="M11" s="289">
        <v>9</v>
      </c>
      <c r="N11" s="290"/>
      <c r="O11" s="289">
        <v>6</v>
      </c>
      <c r="P11" s="290"/>
      <c r="Q11" s="73">
        <f t="shared" si="0"/>
        <v>3</v>
      </c>
      <c r="R11" s="74">
        <f t="shared" si="1"/>
        <v>2</v>
      </c>
      <c r="S11" s="84"/>
      <c r="T11" s="85"/>
      <c r="V11" s="77">
        <f t="shared" si="2"/>
        <v>52</v>
      </c>
      <c r="W11" s="78">
        <f t="shared" si="2"/>
        <v>45</v>
      </c>
      <c r="X11" s="79">
        <f t="shared" si="3"/>
        <v>7</v>
      </c>
      <c r="Z11" s="86">
        <f>IF(G11="",0,IF(LEFT(G11,1)="-",ABS(G11),(IF(G11&gt;9,G11+2,11))))</f>
        <v>11</v>
      </c>
      <c r="AA11" s="87">
        <f t="shared" si="4"/>
        <v>7</v>
      </c>
      <c r="AB11" s="86">
        <f>IF(I11="",0,IF(LEFT(I11,1)="-",ABS(I11),(IF(I11&gt;9,I11+2,11))))</f>
        <v>9</v>
      </c>
      <c r="AC11" s="87">
        <f t="shared" si="5"/>
        <v>11</v>
      </c>
      <c r="AD11" s="86">
        <f>IF(K11="",0,IF(LEFT(K11,1)="-",ABS(K11),(IF(K11&gt;9,K11+2,11))))</f>
        <v>10</v>
      </c>
      <c r="AE11" s="87">
        <f t="shared" si="6"/>
        <v>12</v>
      </c>
      <c r="AF11" s="86">
        <f>IF(M11="",0,IF(LEFT(M11,1)="-",ABS(M11),(IF(M11&gt;9,M11+2,11))))</f>
        <v>11</v>
      </c>
      <c r="AG11" s="87">
        <f t="shared" si="7"/>
        <v>9</v>
      </c>
      <c r="AH11" s="86">
        <f t="shared" si="8"/>
        <v>11</v>
      </c>
      <c r="AI11" s="87">
        <f t="shared" si="9"/>
        <v>6</v>
      </c>
    </row>
    <row r="12" spans="1:35" ht="16.5" outlineLevel="1" thickBot="1">
      <c r="A12" s="69" t="s">
        <v>40</v>
      </c>
      <c r="B12" s="177"/>
      <c r="C12" s="88" t="str">
        <f>IF(C4&gt;"",C4,"")</f>
        <v>Lundh Wiktor</v>
      </c>
      <c r="D12" s="89" t="str">
        <f>IF(C7&gt;"",C7,"")</f>
        <v>Titievskaja Aleksandra</v>
      </c>
      <c r="E12" s="64"/>
      <c r="F12" s="65"/>
      <c r="G12" s="291">
        <v>6</v>
      </c>
      <c r="H12" s="292"/>
      <c r="I12" s="291">
        <v>9</v>
      </c>
      <c r="J12" s="292"/>
      <c r="K12" s="291">
        <v>6</v>
      </c>
      <c r="L12" s="292"/>
      <c r="M12" s="291"/>
      <c r="N12" s="292"/>
      <c r="O12" s="291"/>
      <c r="P12" s="29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21</v>
      </c>
      <c r="X12" s="79">
        <f t="shared" si="3"/>
        <v>12</v>
      </c>
      <c r="Z12" s="86">
        <f aca="true" t="shared" si="10" ref="Z12:AF15">IF(G12="",0,IF(LEFT(G12,1)="-",ABS(G12),(IF(G12&gt;9,G12+2,11))))</f>
        <v>11</v>
      </c>
      <c r="AA12" s="87">
        <f t="shared" si="4"/>
        <v>6</v>
      </c>
      <c r="AB12" s="86">
        <f t="shared" si="10"/>
        <v>11</v>
      </c>
      <c r="AC12" s="87">
        <f t="shared" si="5"/>
        <v>9</v>
      </c>
      <c r="AD12" s="86">
        <f t="shared" si="10"/>
        <v>11</v>
      </c>
      <c r="AE12" s="87">
        <f t="shared" si="6"/>
        <v>6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Kangas Arto</v>
      </c>
      <c r="D13" s="82" t="str">
        <f>IF(C6&gt;"",C6,"")</f>
        <v>Åhlander Samuel</v>
      </c>
      <c r="E13" s="56"/>
      <c r="F13" s="72"/>
      <c r="G13" s="286">
        <v>-8</v>
      </c>
      <c r="H13" s="287"/>
      <c r="I13" s="286">
        <v>-10</v>
      </c>
      <c r="J13" s="287"/>
      <c r="K13" s="286">
        <v>-5</v>
      </c>
      <c r="L13" s="287"/>
      <c r="M13" s="286"/>
      <c r="N13" s="287"/>
      <c r="O13" s="286"/>
      <c r="P13" s="287"/>
      <c r="Q13" s="73">
        <f t="shared" si="0"/>
        <v>0</v>
      </c>
      <c r="R13" s="74">
        <f t="shared" si="1"/>
        <v>3</v>
      </c>
      <c r="S13" s="84"/>
      <c r="T13" s="85"/>
      <c r="V13" s="77">
        <f t="shared" si="2"/>
        <v>23</v>
      </c>
      <c r="W13" s="78">
        <f t="shared" si="2"/>
        <v>34</v>
      </c>
      <c r="X13" s="79">
        <f t="shared" si="3"/>
        <v>-11</v>
      </c>
      <c r="Z13" s="86">
        <f t="shared" si="10"/>
        <v>8</v>
      </c>
      <c r="AA13" s="87">
        <f t="shared" si="4"/>
        <v>11</v>
      </c>
      <c r="AB13" s="86">
        <f t="shared" si="10"/>
        <v>10</v>
      </c>
      <c r="AC13" s="87">
        <f t="shared" si="5"/>
        <v>12</v>
      </c>
      <c r="AD13" s="86">
        <f t="shared" si="10"/>
        <v>5</v>
      </c>
      <c r="AE13" s="87">
        <f t="shared" si="6"/>
        <v>11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Lundh Wiktor</v>
      </c>
      <c r="D14" s="82" t="str">
        <f>IF(C5&gt;"",C5,"")</f>
        <v>Kangas Arto</v>
      </c>
      <c r="E14" s="83"/>
      <c r="F14" s="72"/>
      <c r="G14" s="289">
        <v>6</v>
      </c>
      <c r="H14" s="290"/>
      <c r="I14" s="289">
        <v>7</v>
      </c>
      <c r="J14" s="290"/>
      <c r="K14" s="293">
        <v>10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34</v>
      </c>
      <c r="W14" s="78">
        <f t="shared" si="2"/>
        <v>23</v>
      </c>
      <c r="X14" s="79">
        <f t="shared" si="3"/>
        <v>11</v>
      </c>
      <c r="Z14" s="86">
        <f t="shared" si="10"/>
        <v>11</v>
      </c>
      <c r="AA14" s="87">
        <f t="shared" si="4"/>
        <v>6</v>
      </c>
      <c r="AB14" s="86">
        <f t="shared" si="10"/>
        <v>11</v>
      </c>
      <c r="AC14" s="87">
        <f t="shared" si="5"/>
        <v>7</v>
      </c>
      <c r="AD14" s="86">
        <f t="shared" si="10"/>
        <v>12</v>
      </c>
      <c r="AE14" s="87">
        <f t="shared" si="6"/>
        <v>10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Åhlander Samuel</v>
      </c>
      <c r="D15" s="92" t="str">
        <f>IF(C7&gt;"",C7,"")</f>
        <v>Titievskaja Aleksandra</v>
      </c>
      <c r="E15" s="93"/>
      <c r="F15" s="94"/>
      <c r="G15" s="294">
        <v>-6</v>
      </c>
      <c r="H15" s="295"/>
      <c r="I15" s="294">
        <v>2</v>
      </c>
      <c r="J15" s="295"/>
      <c r="K15" s="294">
        <v>-9</v>
      </c>
      <c r="L15" s="295"/>
      <c r="M15" s="294">
        <v>7</v>
      </c>
      <c r="N15" s="295"/>
      <c r="O15" s="294">
        <v>-6</v>
      </c>
      <c r="P15" s="295"/>
      <c r="Q15" s="95">
        <f t="shared" si="0"/>
        <v>2</v>
      </c>
      <c r="R15" s="96">
        <f t="shared" si="1"/>
        <v>3</v>
      </c>
      <c r="S15" s="97"/>
      <c r="T15" s="98"/>
      <c r="V15" s="77">
        <f t="shared" si="2"/>
        <v>43</v>
      </c>
      <c r="W15" s="78">
        <f t="shared" si="2"/>
        <v>42</v>
      </c>
      <c r="X15" s="79">
        <f t="shared" si="3"/>
        <v>1</v>
      </c>
      <c r="Z15" s="99">
        <f t="shared" si="10"/>
        <v>6</v>
      </c>
      <c r="AA15" s="100">
        <f t="shared" si="4"/>
        <v>11</v>
      </c>
      <c r="AB15" s="99">
        <f t="shared" si="10"/>
        <v>11</v>
      </c>
      <c r="AC15" s="100">
        <f t="shared" si="5"/>
        <v>2</v>
      </c>
      <c r="AD15" s="99">
        <f t="shared" si="10"/>
        <v>9</v>
      </c>
      <c r="AE15" s="100">
        <f t="shared" si="6"/>
        <v>11</v>
      </c>
      <c r="AF15" s="99">
        <f t="shared" si="10"/>
        <v>11</v>
      </c>
      <c r="AG15" s="100">
        <f t="shared" si="7"/>
        <v>7</v>
      </c>
      <c r="AH15" s="99">
        <f t="shared" si="8"/>
        <v>6</v>
      </c>
      <c r="AI15" s="100">
        <f t="shared" si="9"/>
        <v>11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128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2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217"/>
      <c r="Q18" s="217"/>
      <c r="R18" s="236">
        <v>0.375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1450</v>
      </c>
      <c r="C20" s="24" t="s">
        <v>53</v>
      </c>
      <c r="D20" s="25" t="s">
        <v>1</v>
      </c>
      <c r="E20" s="26"/>
      <c r="F20" s="27"/>
      <c r="G20" s="28">
        <f>+Q30</f>
        <v>2</v>
      </c>
      <c r="H20" s="29">
        <f>+R30</f>
        <v>3</v>
      </c>
      <c r="I20" s="28">
        <f>Q26</f>
      </c>
      <c r="J20" s="29">
        <f>R26</f>
      </c>
      <c r="K20" s="28">
        <f>Q28</f>
        <v>3</v>
      </c>
      <c r="L20" s="29">
        <f>R28</f>
        <v>1</v>
      </c>
      <c r="M20" s="28"/>
      <c r="N20" s="29"/>
      <c r="O20" s="30">
        <f>IF(SUM(E20:N20)=0,"",COUNTIF(F20:F23,"3"))</f>
        <v>1</v>
      </c>
      <c r="P20" s="31">
        <f>IF(SUM(F20:O20)=0,"",COUNTIF(E20:E23,"3"))</f>
        <v>1</v>
      </c>
      <c r="Q20" s="32">
        <f>IF(SUM(E20:N20)=0,"",SUM(F20:F23))</f>
        <v>5</v>
      </c>
      <c r="R20" s="33">
        <f>IF(SUM(E20:N20)=0,"",SUM(E20:E23))</f>
        <v>4</v>
      </c>
      <c r="S20" s="275">
        <v>2</v>
      </c>
      <c r="T20" s="276"/>
      <c r="V20" s="34">
        <f>+V26+V28+V30</f>
        <v>70</v>
      </c>
      <c r="W20" s="35">
        <f>+W26+W28+W30</f>
        <v>80</v>
      </c>
      <c r="X20" s="36">
        <f>+V20-W20</f>
        <v>-10</v>
      </c>
    </row>
    <row r="21" spans="1:24" ht="15">
      <c r="A21" s="37" t="s">
        <v>20</v>
      </c>
      <c r="B21" s="24">
        <v>1373</v>
      </c>
      <c r="C21" s="24" t="s">
        <v>70</v>
      </c>
      <c r="D21" s="38" t="s">
        <v>48</v>
      </c>
      <c r="E21" s="39">
        <f>+R30</f>
        <v>3</v>
      </c>
      <c r="F21" s="40">
        <f>+Q30</f>
        <v>2</v>
      </c>
      <c r="G21" s="41"/>
      <c r="H21" s="42"/>
      <c r="I21" s="39">
        <f>Q29</f>
      </c>
      <c r="J21" s="40">
        <f>R29</f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2</v>
      </c>
      <c r="P21" s="31">
        <f>IF(SUM(F21:O21)=0,"",COUNTIF(G20:G23,"3"))</f>
        <v>0</v>
      </c>
      <c r="Q21" s="32">
        <f>IF(SUM(E21:N21)=0,"",SUM(H20:H23))</f>
        <v>6</v>
      </c>
      <c r="R21" s="33">
        <f>IF(SUM(E21:N21)=0,"",SUM(G20:G23))</f>
        <v>2</v>
      </c>
      <c r="S21" s="275">
        <v>1</v>
      </c>
      <c r="T21" s="276"/>
      <c r="V21" s="34">
        <f>+V27+V29+W30</f>
        <v>78</v>
      </c>
      <c r="W21" s="35">
        <f>+W27+W29+V30</f>
        <v>52</v>
      </c>
      <c r="X21" s="36">
        <f>+V21-W21</f>
        <v>26</v>
      </c>
    </row>
    <row r="22" spans="1:24" ht="15">
      <c r="A22" s="37" t="s">
        <v>21</v>
      </c>
      <c r="B22" s="24"/>
      <c r="C22" s="24"/>
      <c r="D22" s="38"/>
      <c r="E22" s="39">
        <f>+R26</f>
      </c>
      <c r="F22" s="40">
        <f>+Q26</f>
      </c>
      <c r="G22" s="39">
        <f>R29</f>
      </c>
      <c r="H22" s="40">
        <f>Q29</f>
      </c>
      <c r="I22" s="41"/>
      <c r="J22" s="42"/>
      <c r="K22" s="39">
        <f>Q31</f>
      </c>
      <c r="L22" s="40">
        <f>R31</f>
      </c>
      <c r="M22" s="39"/>
      <c r="N22" s="40"/>
      <c r="O22" s="30">
        <f>IF(SUM(E22:N22)=0,"",COUNTIF(J20:J23,"3"))</f>
      </c>
      <c r="P22" s="31">
        <f>IF(SUM(F22:O22)=0,"",COUNTIF(I20:I23,"3"))</f>
      </c>
      <c r="Q22" s="32">
        <f>IF(SUM(E22:N22)=0,"",SUM(J20:J23))</f>
      </c>
      <c r="R22" s="33">
        <f>IF(SUM(E22:N22)=0,"",SUM(I20:I23))</f>
      </c>
      <c r="S22" s="275"/>
      <c r="T22" s="276"/>
      <c r="V22" s="34">
        <f>+W26+W29+V31</f>
        <v>0</v>
      </c>
      <c r="W22" s="35">
        <f>+V26+V29+W31</f>
        <v>0</v>
      </c>
      <c r="X22" s="36">
        <f>+V22-W22</f>
        <v>0</v>
      </c>
    </row>
    <row r="23" spans="1:24" ht="15.75" thickBot="1">
      <c r="A23" s="43" t="s">
        <v>22</v>
      </c>
      <c r="B23" s="44">
        <v>1195</v>
      </c>
      <c r="C23" s="44" t="s">
        <v>168</v>
      </c>
      <c r="D23" s="45" t="s">
        <v>84</v>
      </c>
      <c r="E23" s="46">
        <f>R28</f>
        <v>1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</c>
      <c r="J23" s="47">
        <f>Q31</f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2</v>
      </c>
      <c r="Q23" s="52">
        <f>IF(SUM(E23:N24)=0,"",SUM(L20:L23))</f>
        <v>1</v>
      </c>
      <c r="R23" s="53">
        <f>IF(SUM(E23:N23)=0,"",SUM(K20:K23))</f>
        <v>6</v>
      </c>
      <c r="S23" s="277">
        <v>3</v>
      </c>
      <c r="T23" s="278"/>
      <c r="V23" s="34">
        <f>+W27+W28+W31</f>
        <v>57</v>
      </c>
      <c r="W23" s="35">
        <f>+V27+V28+V31</f>
        <v>73</v>
      </c>
      <c r="X23" s="36">
        <f>+V23-W23</f>
        <v>-16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Wiström Daniel</v>
      </c>
      <c r="D26" s="71">
        <f>IF(C22&gt;"",C22,"")</f>
      </c>
      <c r="E26" s="56"/>
      <c r="F26" s="72"/>
      <c r="G26" s="284"/>
      <c r="H26" s="285"/>
      <c r="I26" s="286"/>
      <c r="J26" s="287"/>
      <c r="K26" s="286"/>
      <c r="L26" s="287"/>
      <c r="M26" s="286"/>
      <c r="N26" s="287"/>
      <c r="O26" s="288"/>
      <c r="P26" s="287"/>
      <c r="Q26" s="73">
        <f aca="true" t="shared" si="11" ref="Q26:Q31">IF(COUNT(G26:O26)=0,"",COUNTIF(G26:O26,"&gt;=0"))</f>
      </c>
      <c r="R26" s="74">
        <f aca="true" t="shared" si="12" ref="R26:R31">IF(COUNT(G26:O26)=0,"",(IF(LEFT(G26,1)="-",1,0)+IF(LEFT(I26,1)="-",1,0)+IF(LEFT(K26,1)="-",1,0)+IF(LEFT(M26,1)="-",1,0)+IF(LEFT(O26,1)="-",1,0)))</f>
      </c>
      <c r="S26" s="75"/>
      <c r="T26" s="76"/>
      <c r="V26" s="77">
        <f aca="true" t="shared" si="13" ref="V26:W31">+Z26+AB26+AD26+AF26+AH26</f>
        <v>0</v>
      </c>
      <c r="W26" s="78">
        <f t="shared" si="13"/>
        <v>0</v>
      </c>
      <c r="X26" s="79">
        <f aca="true" t="shared" si="14" ref="X26:X31">+V26-W26</f>
        <v>0</v>
      </c>
      <c r="Z26" s="80">
        <f>IF(G26="",0,IF(LEFT(G26,1)="-",ABS(G26),(IF(G26&gt;9,G26+2,11))))</f>
        <v>0</v>
      </c>
      <c r="AA26" s="81">
        <f aca="true" t="shared" si="15" ref="AA26:AA31">IF(G26="",0,IF(LEFT(G26,1)="-",(IF(ABS(G26)&gt;9,(ABS(G26)+2),11)),G26))</f>
        <v>0</v>
      </c>
      <c r="AB26" s="80">
        <f>IF(I26="",0,IF(LEFT(I26,1)="-",ABS(I26),(IF(I26&gt;9,I26+2,11))))</f>
        <v>0</v>
      </c>
      <c r="AC26" s="81">
        <f aca="true" t="shared" si="16" ref="AC26:AC31">IF(I26="",0,IF(LEFT(I26,1)="-",(IF(ABS(I26)&gt;9,(ABS(I26)+2),11)),I26))</f>
        <v>0</v>
      </c>
      <c r="AD26" s="80">
        <f>IF(K26="",0,IF(LEFT(K26,1)="-",ABS(K26),(IF(K26&gt;9,K26+2,11))))</f>
        <v>0</v>
      </c>
      <c r="AE26" s="81">
        <f aca="true" t="shared" si="17" ref="AE26:AE31">IF(K26="",0,IF(LEFT(K26,1)="-",(IF(ABS(K26)&gt;9,(ABS(K26)+2),11)),K26))</f>
        <v>0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Titievskij Maksim</v>
      </c>
      <c r="D27" s="82" t="str">
        <f>IF(C23&gt;"",C23,"")</f>
        <v>Meinander Juha</v>
      </c>
      <c r="E27" s="83"/>
      <c r="F27" s="72"/>
      <c r="G27" s="289">
        <v>8</v>
      </c>
      <c r="H27" s="290"/>
      <c r="I27" s="289">
        <v>3</v>
      </c>
      <c r="J27" s="290"/>
      <c r="K27" s="289">
        <v>10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34</v>
      </c>
      <c r="W27" s="78">
        <f t="shared" si="13"/>
        <v>21</v>
      </c>
      <c r="X27" s="79">
        <f t="shared" si="14"/>
        <v>13</v>
      </c>
      <c r="Z27" s="86">
        <f>IF(G27="",0,IF(LEFT(G27,1)="-",ABS(G27),(IF(G27&gt;9,G27+2,11))))</f>
        <v>11</v>
      </c>
      <c r="AA27" s="87">
        <f t="shared" si="15"/>
        <v>8</v>
      </c>
      <c r="AB27" s="86">
        <f>IF(I27="",0,IF(LEFT(I27,1)="-",ABS(I27),(IF(I27&gt;9,I27+2,11))))</f>
        <v>11</v>
      </c>
      <c r="AC27" s="87">
        <f t="shared" si="16"/>
        <v>3</v>
      </c>
      <c r="AD27" s="86">
        <f>IF(K27="",0,IF(LEFT(K27,1)="-",ABS(K27),(IF(K27&gt;9,K27+2,11))))</f>
        <v>12</v>
      </c>
      <c r="AE27" s="87">
        <f t="shared" si="17"/>
        <v>10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Wiström Daniel</v>
      </c>
      <c r="D28" s="89" t="str">
        <f>IF(C23&gt;"",C23,"")</f>
        <v>Meinander Juha</v>
      </c>
      <c r="E28" s="64"/>
      <c r="F28" s="65"/>
      <c r="G28" s="291">
        <v>7</v>
      </c>
      <c r="H28" s="292"/>
      <c r="I28" s="291">
        <v>-4</v>
      </c>
      <c r="J28" s="292"/>
      <c r="K28" s="291">
        <v>11</v>
      </c>
      <c r="L28" s="292"/>
      <c r="M28" s="291">
        <v>7</v>
      </c>
      <c r="N28" s="292"/>
      <c r="O28" s="291"/>
      <c r="P28" s="292"/>
      <c r="Q28" s="73">
        <f t="shared" si="11"/>
        <v>3</v>
      </c>
      <c r="R28" s="74">
        <f t="shared" si="12"/>
        <v>1</v>
      </c>
      <c r="S28" s="84"/>
      <c r="T28" s="85"/>
      <c r="V28" s="77">
        <f t="shared" si="13"/>
        <v>39</v>
      </c>
      <c r="W28" s="78">
        <f t="shared" si="13"/>
        <v>36</v>
      </c>
      <c r="X28" s="79">
        <f t="shared" si="14"/>
        <v>3</v>
      </c>
      <c r="Z28" s="86">
        <f aca="true" t="shared" si="21" ref="Z28:AF31">IF(G28="",0,IF(LEFT(G28,1)="-",ABS(G28),(IF(G28&gt;9,G28+2,11))))</f>
        <v>11</v>
      </c>
      <c r="AA28" s="87">
        <f t="shared" si="15"/>
        <v>7</v>
      </c>
      <c r="AB28" s="86">
        <f t="shared" si="21"/>
        <v>4</v>
      </c>
      <c r="AC28" s="87">
        <f t="shared" si="16"/>
        <v>11</v>
      </c>
      <c r="AD28" s="86">
        <f t="shared" si="21"/>
        <v>13</v>
      </c>
      <c r="AE28" s="87">
        <f t="shared" si="17"/>
        <v>11</v>
      </c>
      <c r="AF28" s="86">
        <f t="shared" si="21"/>
        <v>11</v>
      </c>
      <c r="AG28" s="87">
        <f t="shared" si="18"/>
        <v>7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Titievskij Maksim</v>
      </c>
      <c r="D29" s="82">
        <f>IF(C22&gt;"",C22,"")</f>
      </c>
      <c r="E29" s="56"/>
      <c r="F29" s="72"/>
      <c r="G29" s="286"/>
      <c r="H29" s="287"/>
      <c r="I29" s="286"/>
      <c r="J29" s="287"/>
      <c r="K29" s="286"/>
      <c r="L29" s="287"/>
      <c r="M29" s="286"/>
      <c r="N29" s="287"/>
      <c r="O29" s="286"/>
      <c r="P29" s="287"/>
      <c r="Q29" s="73">
        <f t="shared" si="11"/>
      </c>
      <c r="R29" s="74">
        <f t="shared" si="12"/>
      </c>
      <c r="S29" s="84"/>
      <c r="T29" s="85"/>
      <c r="V29" s="77">
        <f t="shared" si="13"/>
        <v>0</v>
      </c>
      <c r="W29" s="78">
        <f t="shared" si="13"/>
        <v>0</v>
      </c>
      <c r="X29" s="79">
        <f t="shared" si="14"/>
        <v>0</v>
      </c>
      <c r="Z29" s="86">
        <f t="shared" si="21"/>
        <v>0</v>
      </c>
      <c r="AA29" s="87">
        <f t="shared" si="15"/>
        <v>0</v>
      </c>
      <c r="AB29" s="86">
        <f t="shared" si="21"/>
        <v>0</v>
      </c>
      <c r="AC29" s="87">
        <f t="shared" si="16"/>
        <v>0</v>
      </c>
      <c r="AD29" s="86">
        <f t="shared" si="21"/>
        <v>0</v>
      </c>
      <c r="AE29" s="87">
        <f t="shared" si="17"/>
        <v>0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Wiström Daniel</v>
      </c>
      <c r="D30" s="82" t="str">
        <f>IF(C21&gt;"",C21,"")</f>
        <v>Titievskij Maksim</v>
      </c>
      <c r="E30" s="83"/>
      <c r="F30" s="72"/>
      <c r="G30" s="289">
        <v>5</v>
      </c>
      <c r="H30" s="290"/>
      <c r="I30" s="289">
        <v>6</v>
      </c>
      <c r="J30" s="290"/>
      <c r="K30" s="293" t="s">
        <v>178</v>
      </c>
      <c r="L30" s="290"/>
      <c r="M30" s="289">
        <v>-4</v>
      </c>
      <c r="N30" s="290"/>
      <c r="O30" s="289">
        <v>-5</v>
      </c>
      <c r="P30" s="290"/>
      <c r="Q30" s="73">
        <f t="shared" si="11"/>
        <v>2</v>
      </c>
      <c r="R30" s="74">
        <f t="shared" si="12"/>
        <v>3</v>
      </c>
      <c r="S30" s="84"/>
      <c r="T30" s="85"/>
      <c r="V30" s="77">
        <f t="shared" si="13"/>
        <v>31</v>
      </c>
      <c r="W30" s="78">
        <f t="shared" si="13"/>
        <v>44</v>
      </c>
      <c r="X30" s="79">
        <f t="shared" si="14"/>
        <v>-13</v>
      </c>
      <c r="Z30" s="86">
        <f t="shared" si="21"/>
        <v>11</v>
      </c>
      <c r="AA30" s="87">
        <f t="shared" si="15"/>
        <v>5</v>
      </c>
      <c r="AB30" s="86">
        <f t="shared" si="21"/>
        <v>11</v>
      </c>
      <c r="AC30" s="87">
        <f t="shared" si="16"/>
        <v>6</v>
      </c>
      <c r="AD30" s="86">
        <f t="shared" si="21"/>
        <v>0</v>
      </c>
      <c r="AE30" s="87">
        <f t="shared" si="17"/>
        <v>11</v>
      </c>
      <c r="AF30" s="86">
        <f t="shared" si="21"/>
        <v>4</v>
      </c>
      <c r="AG30" s="87">
        <f t="shared" si="18"/>
        <v>11</v>
      </c>
      <c r="AH30" s="86">
        <f t="shared" si="19"/>
        <v>5</v>
      </c>
      <c r="AI30" s="87">
        <f t="shared" si="20"/>
        <v>11</v>
      </c>
    </row>
    <row r="31" spans="1:35" ht="16.5" outlineLevel="1" thickBot="1">
      <c r="A31" s="90" t="s">
        <v>43</v>
      </c>
      <c r="B31" s="178"/>
      <c r="C31" s="91">
        <f>IF(C22&gt;"",C22,"")</f>
      </c>
      <c r="D31" s="92" t="str">
        <f>IF(C23&gt;"",C23,"")</f>
        <v>Meinander Juha</v>
      </c>
      <c r="E31" s="93"/>
      <c r="F31" s="94"/>
      <c r="G31" s="294"/>
      <c r="H31" s="295"/>
      <c r="I31" s="294"/>
      <c r="J31" s="295"/>
      <c r="K31" s="294"/>
      <c r="L31" s="295"/>
      <c r="M31" s="294"/>
      <c r="N31" s="295"/>
      <c r="O31" s="294"/>
      <c r="P31" s="295"/>
      <c r="Q31" s="95">
        <f t="shared" si="11"/>
      </c>
      <c r="R31" s="96">
        <f t="shared" si="12"/>
      </c>
      <c r="S31" s="97"/>
      <c r="T31" s="98"/>
      <c r="V31" s="77">
        <f t="shared" si="13"/>
        <v>0</v>
      </c>
      <c r="W31" s="78">
        <f t="shared" si="13"/>
        <v>0</v>
      </c>
      <c r="X31" s="79">
        <f t="shared" si="14"/>
        <v>0</v>
      </c>
      <c r="Z31" s="99">
        <f t="shared" si="21"/>
        <v>0</v>
      </c>
      <c r="AA31" s="100">
        <f t="shared" si="15"/>
        <v>0</v>
      </c>
      <c r="AB31" s="99">
        <f t="shared" si="21"/>
        <v>0</v>
      </c>
      <c r="AC31" s="100">
        <f t="shared" si="16"/>
        <v>0</v>
      </c>
      <c r="AD31" s="99">
        <f t="shared" si="21"/>
        <v>0</v>
      </c>
      <c r="AE31" s="100">
        <f t="shared" si="17"/>
        <v>0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73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222" t="s">
        <v>128</v>
      </c>
      <c r="L33" s="223"/>
      <c r="M33" s="223"/>
      <c r="N33" s="224"/>
      <c r="O33" s="225" t="s">
        <v>13</v>
      </c>
      <c r="P33" s="226"/>
      <c r="Q33" s="226"/>
      <c r="R33" s="227">
        <v>3</v>
      </c>
      <c r="S33" s="269"/>
      <c r="T33" s="270"/>
    </row>
    <row r="34" spans="1:20" ht="16.5" thickBot="1">
      <c r="A34" s="8"/>
      <c r="B34" s="174"/>
      <c r="C34" s="9" t="s">
        <v>9</v>
      </c>
      <c r="D34" s="10" t="s">
        <v>14</v>
      </c>
      <c r="E34" s="229">
        <v>3</v>
      </c>
      <c r="F34" s="230"/>
      <c r="G34" s="231"/>
      <c r="H34" s="232" t="s">
        <v>15</v>
      </c>
      <c r="I34" s="233"/>
      <c r="J34" s="233"/>
      <c r="K34" s="234">
        <v>41574</v>
      </c>
      <c r="L34" s="234"/>
      <c r="M34" s="234"/>
      <c r="N34" s="235"/>
      <c r="O34" s="11" t="s">
        <v>16</v>
      </c>
      <c r="P34" s="217"/>
      <c r="Q34" s="217"/>
      <c r="R34" s="236">
        <v>0.375</v>
      </c>
      <c r="S34" s="237"/>
      <c r="T34" s="238"/>
    </row>
    <row r="35" spans="1:24" ht="16.5" thickTop="1">
      <c r="A35" s="13"/>
      <c r="B35" s="14" t="s">
        <v>138</v>
      </c>
      <c r="C35" s="14" t="s">
        <v>17</v>
      </c>
      <c r="D35" s="15" t="s">
        <v>18</v>
      </c>
      <c r="E35" s="271" t="s">
        <v>19</v>
      </c>
      <c r="F35" s="272"/>
      <c r="G35" s="271" t="s">
        <v>20</v>
      </c>
      <c r="H35" s="272"/>
      <c r="I35" s="271" t="s">
        <v>21</v>
      </c>
      <c r="J35" s="272"/>
      <c r="K35" s="271" t="s">
        <v>22</v>
      </c>
      <c r="L35" s="272"/>
      <c r="M35" s="271"/>
      <c r="N35" s="272"/>
      <c r="O35" s="16" t="s">
        <v>23</v>
      </c>
      <c r="P35" s="17" t="s">
        <v>24</v>
      </c>
      <c r="Q35" s="18" t="s">
        <v>25</v>
      </c>
      <c r="R35" s="19"/>
      <c r="S35" s="273" t="s">
        <v>26</v>
      </c>
      <c r="T35" s="274"/>
      <c r="V35" s="20" t="s">
        <v>27</v>
      </c>
      <c r="W35" s="21"/>
      <c r="X35" s="22" t="s">
        <v>28</v>
      </c>
    </row>
    <row r="36" spans="1:24" ht="15">
      <c r="A36" s="23" t="s">
        <v>19</v>
      </c>
      <c r="B36" s="24">
        <v>1439</v>
      </c>
      <c r="C36" s="24" t="s">
        <v>176</v>
      </c>
      <c r="D36" s="25" t="s">
        <v>174</v>
      </c>
      <c r="E36" s="26"/>
      <c r="F36" s="27"/>
      <c r="G36" s="28">
        <f>+Q46</f>
      </c>
      <c r="H36" s="29">
        <f>+R46</f>
      </c>
      <c r="I36" s="28">
        <f>Q42</f>
      </c>
      <c r="J36" s="29">
        <f>R42</f>
      </c>
      <c r="K36" s="28">
        <f>Q44</f>
      </c>
      <c r="L36" s="29">
        <f>R44</f>
      </c>
      <c r="M36" s="28"/>
      <c r="N36" s="29"/>
      <c r="O36" s="30">
        <f>IF(SUM(E36:N36)=0,"",COUNTIF(F36:F39,"3"))</f>
      </c>
      <c r="P36" s="31">
        <f>IF(SUM(F36:O36)=0,"",COUNTIF(E36:E39,"3"))</f>
      </c>
      <c r="Q36" s="32">
        <f>IF(SUM(E36:N36)=0,"",SUM(F36:F39))</f>
      </c>
      <c r="R36" s="33">
        <f>IF(SUM(E36:N36)=0,"",SUM(E36:E39))</f>
      </c>
      <c r="S36" s="275"/>
      <c r="T36" s="276"/>
      <c r="V36" s="34">
        <f>+V42+V44+V46</f>
        <v>0</v>
      </c>
      <c r="W36" s="35">
        <f>+W42+W44+W46</f>
        <v>0</v>
      </c>
      <c r="X36" s="36">
        <f>+V36-W36</f>
        <v>0</v>
      </c>
    </row>
    <row r="37" spans="1:24" ht="15">
      <c r="A37" s="37" t="s">
        <v>20</v>
      </c>
      <c r="B37" s="24">
        <v>1400</v>
      </c>
      <c r="C37" s="24" t="s">
        <v>73</v>
      </c>
      <c r="D37" s="38" t="s">
        <v>1</v>
      </c>
      <c r="E37" s="39">
        <f>+R46</f>
      </c>
      <c r="F37" s="40">
        <f>+Q46</f>
      </c>
      <c r="G37" s="41"/>
      <c r="H37" s="42"/>
      <c r="I37" s="39">
        <f>Q45</f>
        <v>3</v>
      </c>
      <c r="J37" s="40">
        <f>R45</f>
        <v>2</v>
      </c>
      <c r="K37" s="39">
        <f>Q43</f>
        <v>2</v>
      </c>
      <c r="L37" s="40">
        <f>R43</f>
        <v>3</v>
      </c>
      <c r="M37" s="39"/>
      <c r="N37" s="40"/>
      <c r="O37" s="30">
        <f>IF(SUM(E37:N37)=0,"",COUNTIF(H36:H39,"3"))</f>
        <v>1</v>
      </c>
      <c r="P37" s="31">
        <f>IF(SUM(F37:O37)=0,"",COUNTIF(G36:G39,"3"))</f>
        <v>1</v>
      </c>
      <c r="Q37" s="32">
        <f>IF(SUM(E37:N37)=0,"",SUM(H36:H39))</f>
        <v>5</v>
      </c>
      <c r="R37" s="33">
        <f>IF(SUM(E37:N37)=0,"",SUM(G36:G39))</f>
        <v>5</v>
      </c>
      <c r="S37" s="275">
        <v>2</v>
      </c>
      <c r="T37" s="276"/>
      <c r="V37" s="34">
        <f>+V43+V45+W46</f>
        <v>91</v>
      </c>
      <c r="W37" s="35">
        <f>+W43+W45+V46</f>
        <v>85</v>
      </c>
      <c r="X37" s="36">
        <f>+V37-W37</f>
        <v>6</v>
      </c>
    </row>
    <row r="38" spans="1:24" ht="15">
      <c r="A38" s="37" t="s">
        <v>21</v>
      </c>
      <c r="B38" s="24">
        <v>1250</v>
      </c>
      <c r="C38" s="24" t="s">
        <v>68</v>
      </c>
      <c r="D38" s="38" t="s">
        <v>1</v>
      </c>
      <c r="E38" s="39">
        <f>+R42</f>
      </c>
      <c r="F38" s="40">
        <f>+Q42</f>
      </c>
      <c r="G38" s="39">
        <f>R45</f>
        <v>2</v>
      </c>
      <c r="H38" s="40">
        <f>Q45</f>
        <v>3</v>
      </c>
      <c r="I38" s="41"/>
      <c r="J38" s="42"/>
      <c r="K38" s="39">
        <f>Q47</f>
        <v>0</v>
      </c>
      <c r="L38" s="40">
        <f>R47</f>
        <v>3</v>
      </c>
      <c r="M38" s="39"/>
      <c r="N38" s="40"/>
      <c r="O38" s="30">
        <f>IF(SUM(E38:N38)=0,"",COUNTIF(J36:J39,"3"))</f>
        <v>0</v>
      </c>
      <c r="P38" s="31">
        <f>IF(SUM(F38:O38)=0,"",COUNTIF(I36:I39,"3"))</f>
        <v>2</v>
      </c>
      <c r="Q38" s="32">
        <f>IF(SUM(E38:N38)=0,"",SUM(J36:J39))</f>
        <v>2</v>
      </c>
      <c r="R38" s="33">
        <f>IF(SUM(E38:N38)=0,"",SUM(I36:I39))</f>
        <v>6</v>
      </c>
      <c r="S38" s="275">
        <v>3</v>
      </c>
      <c r="T38" s="276"/>
      <c r="V38" s="34">
        <f>+W42+W45+V47</f>
        <v>53</v>
      </c>
      <c r="W38" s="35">
        <f>+V42+V45+W47</f>
        <v>76</v>
      </c>
      <c r="X38" s="36">
        <f>+V38-W38</f>
        <v>-23</v>
      </c>
    </row>
    <row r="39" spans="1:24" ht="15.75" thickBot="1">
      <c r="A39" s="43" t="s">
        <v>22</v>
      </c>
      <c r="B39" s="44">
        <v>1138</v>
      </c>
      <c r="C39" s="44" t="s">
        <v>54</v>
      </c>
      <c r="D39" s="45" t="s">
        <v>55</v>
      </c>
      <c r="E39" s="46">
        <f>R44</f>
      </c>
      <c r="F39" s="47">
        <f>Q44</f>
      </c>
      <c r="G39" s="46">
        <f>R43</f>
        <v>3</v>
      </c>
      <c r="H39" s="47">
        <f>Q43</f>
        <v>2</v>
      </c>
      <c r="I39" s="46">
        <f>R47</f>
        <v>3</v>
      </c>
      <c r="J39" s="47">
        <f>Q47</f>
        <v>0</v>
      </c>
      <c r="K39" s="48"/>
      <c r="L39" s="49"/>
      <c r="M39" s="46"/>
      <c r="N39" s="47"/>
      <c r="O39" s="50">
        <f>IF(SUM(E39:N39)=0,"",COUNTIF(L36:L39,"3"))</f>
        <v>2</v>
      </c>
      <c r="P39" s="51">
        <f>IF(SUM(F39:O39)=0,"",COUNTIF(K36:K39,"3"))</f>
        <v>0</v>
      </c>
      <c r="Q39" s="52">
        <f>IF(SUM(E39:N40)=0,"",SUM(L36:L39))</f>
        <v>6</v>
      </c>
      <c r="R39" s="53">
        <f>IF(SUM(E39:N39)=0,"",SUM(K36:K39))</f>
        <v>2</v>
      </c>
      <c r="S39" s="277">
        <v>1</v>
      </c>
      <c r="T39" s="278"/>
      <c r="V39" s="34">
        <f>+W43+W44+W47</f>
        <v>83</v>
      </c>
      <c r="W39" s="35">
        <f>+V43+V44+V47</f>
        <v>66</v>
      </c>
      <c r="X39" s="36">
        <f>+V39-W39</f>
        <v>17</v>
      </c>
    </row>
    <row r="40" spans="1:25" ht="16.5" outlineLevel="1" thickTop="1">
      <c r="A40" s="54"/>
      <c r="B40" s="175"/>
      <c r="C40" s="55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30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76"/>
      <c r="C41" s="63" t="s">
        <v>31</v>
      </c>
      <c r="D41" s="64"/>
      <c r="E41" s="64"/>
      <c r="F41" s="65"/>
      <c r="G41" s="279" t="s">
        <v>32</v>
      </c>
      <c r="H41" s="280"/>
      <c r="I41" s="281" t="s">
        <v>33</v>
      </c>
      <c r="J41" s="280"/>
      <c r="K41" s="281" t="s">
        <v>34</v>
      </c>
      <c r="L41" s="280"/>
      <c r="M41" s="281" t="s">
        <v>35</v>
      </c>
      <c r="N41" s="280"/>
      <c r="O41" s="281" t="s">
        <v>36</v>
      </c>
      <c r="P41" s="280"/>
      <c r="Q41" s="282" t="s">
        <v>37</v>
      </c>
      <c r="R41" s="283"/>
      <c r="T41" s="66"/>
      <c r="V41" s="67" t="s">
        <v>27</v>
      </c>
      <c r="W41" s="68"/>
      <c r="X41" s="22" t="s">
        <v>28</v>
      </c>
    </row>
    <row r="42" spans="1:35" ht="15.75" outlineLevel="1">
      <c r="A42" s="69" t="s">
        <v>38</v>
      </c>
      <c r="B42" s="177"/>
      <c r="C42" s="70" t="str">
        <f>IF(C36&gt;"",C36,"")</f>
        <v>Pajunen Jouni</v>
      </c>
      <c r="D42" s="71" t="str">
        <f>IF(C38&gt;"",C38,"")</f>
        <v>Rudsberg Kevin</v>
      </c>
      <c r="E42" s="56"/>
      <c r="F42" s="72"/>
      <c r="G42" s="284"/>
      <c r="H42" s="285"/>
      <c r="I42" s="286"/>
      <c r="J42" s="287"/>
      <c r="K42" s="286"/>
      <c r="L42" s="287"/>
      <c r="M42" s="286"/>
      <c r="N42" s="287"/>
      <c r="O42" s="288"/>
      <c r="P42" s="287"/>
      <c r="Q42" s="73">
        <f aca="true" t="shared" si="22" ref="Q42:Q47">IF(COUNT(G42:O42)=0,"",COUNTIF(G42:O42,"&gt;=0"))</f>
      </c>
      <c r="R42" s="74">
        <f aca="true" t="shared" si="23" ref="R42:R47">IF(COUNT(G42:O42)=0,"",(IF(LEFT(G42,1)="-",1,0)+IF(LEFT(I42,1)="-",1,0)+IF(LEFT(K42,1)="-",1,0)+IF(LEFT(M42,1)="-",1,0)+IF(LEFT(O42,1)="-",1,0)))</f>
      </c>
      <c r="S42" s="75"/>
      <c r="T42" s="76"/>
      <c r="V42" s="77">
        <f aca="true" t="shared" si="24" ref="V42:W47">+Z42+AB42+AD42+AF42+AH42</f>
        <v>0</v>
      </c>
      <c r="W42" s="78">
        <f t="shared" si="24"/>
        <v>0</v>
      </c>
      <c r="X42" s="79">
        <f aca="true" t="shared" si="25" ref="X42:X47">+V42-W42</f>
        <v>0</v>
      </c>
      <c r="Z42" s="80">
        <f>IF(G42="",0,IF(LEFT(G42,1)="-",ABS(G42),(IF(G42&gt;9,G42+2,11))))</f>
        <v>0</v>
      </c>
      <c r="AA42" s="81">
        <f aca="true" t="shared" si="26" ref="AA42:AA47">IF(G42="",0,IF(LEFT(G42,1)="-",(IF(ABS(G42)&gt;9,(ABS(G42)+2),11)),G42))</f>
        <v>0</v>
      </c>
      <c r="AB42" s="80">
        <f>IF(I42="",0,IF(LEFT(I42,1)="-",ABS(I42),(IF(I42&gt;9,I42+2,11))))</f>
        <v>0</v>
      </c>
      <c r="AC42" s="81">
        <f aca="true" t="shared" si="27" ref="AC42:AC47">IF(I42="",0,IF(LEFT(I42,1)="-",(IF(ABS(I42)&gt;9,(ABS(I42)+2),11)),I42))</f>
        <v>0</v>
      </c>
      <c r="AD42" s="80">
        <f>IF(K42="",0,IF(LEFT(K42,1)="-",ABS(K42),(IF(K42&gt;9,K42+2,11))))</f>
        <v>0</v>
      </c>
      <c r="AE42" s="81">
        <f aca="true" t="shared" si="28" ref="AE42:AE47">IF(K42="",0,IF(LEFT(K42,1)="-",(IF(ABS(K42)&gt;9,(ABS(K42)+2),11)),K42))</f>
        <v>0</v>
      </c>
      <c r="AF42" s="80">
        <f>IF(M42="",0,IF(LEFT(M42,1)="-",ABS(M42),(IF(M42&gt;9,M42+2,11))))</f>
        <v>0</v>
      </c>
      <c r="AG42" s="81">
        <f aca="true" t="shared" si="29" ref="AG42:AG47">IF(M42="",0,IF(LEFT(M42,1)="-",(IF(ABS(M42)&gt;9,(ABS(M42)+2),11)),M42))</f>
        <v>0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39</v>
      </c>
      <c r="B43" s="177"/>
      <c r="C43" s="70" t="str">
        <f>IF(C37&gt;"",C37,"")</f>
        <v>Åberg Olle</v>
      </c>
      <c r="D43" s="82" t="str">
        <f>IF(C39&gt;"",C39,"")</f>
        <v>Jokinen Paul</v>
      </c>
      <c r="E43" s="83"/>
      <c r="F43" s="72"/>
      <c r="G43" s="289">
        <v>7</v>
      </c>
      <c r="H43" s="290"/>
      <c r="I43" s="289">
        <v>-10</v>
      </c>
      <c r="J43" s="290"/>
      <c r="K43" s="289">
        <v>8</v>
      </c>
      <c r="L43" s="290"/>
      <c r="M43" s="289">
        <v>-6</v>
      </c>
      <c r="N43" s="290"/>
      <c r="O43" s="289">
        <v>-10</v>
      </c>
      <c r="P43" s="290"/>
      <c r="Q43" s="73">
        <f t="shared" si="22"/>
        <v>2</v>
      </c>
      <c r="R43" s="74">
        <f t="shared" si="23"/>
        <v>3</v>
      </c>
      <c r="S43" s="84"/>
      <c r="T43" s="85"/>
      <c r="V43" s="77">
        <f t="shared" si="24"/>
        <v>48</v>
      </c>
      <c r="W43" s="78">
        <f t="shared" si="24"/>
        <v>50</v>
      </c>
      <c r="X43" s="79">
        <f t="shared" si="25"/>
        <v>-2</v>
      </c>
      <c r="Z43" s="86">
        <f>IF(G43="",0,IF(LEFT(G43,1)="-",ABS(G43),(IF(G43&gt;9,G43+2,11))))</f>
        <v>11</v>
      </c>
      <c r="AA43" s="87">
        <f t="shared" si="26"/>
        <v>7</v>
      </c>
      <c r="AB43" s="86">
        <f>IF(I43="",0,IF(LEFT(I43,1)="-",ABS(I43),(IF(I43&gt;9,I43+2,11))))</f>
        <v>10</v>
      </c>
      <c r="AC43" s="87">
        <f t="shared" si="27"/>
        <v>12</v>
      </c>
      <c r="AD43" s="86">
        <f>IF(K43="",0,IF(LEFT(K43,1)="-",ABS(K43),(IF(K43&gt;9,K43+2,11))))</f>
        <v>11</v>
      </c>
      <c r="AE43" s="87">
        <f t="shared" si="28"/>
        <v>8</v>
      </c>
      <c r="AF43" s="86">
        <f>IF(M43="",0,IF(LEFT(M43,1)="-",ABS(M43),(IF(M43&gt;9,M43+2,11))))</f>
        <v>6</v>
      </c>
      <c r="AG43" s="87">
        <f t="shared" si="29"/>
        <v>11</v>
      </c>
      <c r="AH43" s="86">
        <f t="shared" si="30"/>
        <v>10</v>
      </c>
      <c r="AI43" s="87">
        <f t="shared" si="31"/>
        <v>12</v>
      </c>
    </row>
    <row r="44" spans="1:35" ht="16.5" outlineLevel="1" thickBot="1">
      <c r="A44" s="69" t="s">
        <v>40</v>
      </c>
      <c r="B44" s="177"/>
      <c r="C44" s="88" t="str">
        <f>IF(C36&gt;"",C36,"")</f>
        <v>Pajunen Jouni</v>
      </c>
      <c r="D44" s="89" t="str">
        <f>IF(C39&gt;"",C39,"")</f>
        <v>Jokinen Paul</v>
      </c>
      <c r="E44" s="64"/>
      <c r="F44" s="65"/>
      <c r="G44" s="291"/>
      <c r="H44" s="292"/>
      <c r="I44" s="291"/>
      <c r="J44" s="292"/>
      <c r="K44" s="291"/>
      <c r="L44" s="292"/>
      <c r="M44" s="291"/>
      <c r="N44" s="292"/>
      <c r="O44" s="291"/>
      <c r="P44" s="292"/>
      <c r="Q44" s="73">
        <f t="shared" si="22"/>
      </c>
      <c r="R44" s="74">
        <f t="shared" si="23"/>
      </c>
      <c r="S44" s="84"/>
      <c r="T44" s="85"/>
      <c r="V44" s="77">
        <f t="shared" si="24"/>
        <v>0</v>
      </c>
      <c r="W44" s="78">
        <f t="shared" si="24"/>
        <v>0</v>
      </c>
      <c r="X44" s="79">
        <f t="shared" si="25"/>
        <v>0</v>
      </c>
      <c r="Z44" s="86">
        <f aca="true" t="shared" si="32" ref="Z44:AF47">IF(G44="",0,IF(LEFT(G44,1)="-",ABS(G44),(IF(G44&gt;9,G44+2,11))))</f>
        <v>0</v>
      </c>
      <c r="AA44" s="87">
        <f t="shared" si="26"/>
        <v>0</v>
      </c>
      <c r="AB44" s="86">
        <f t="shared" si="32"/>
        <v>0</v>
      </c>
      <c r="AC44" s="87">
        <f t="shared" si="27"/>
        <v>0</v>
      </c>
      <c r="AD44" s="86">
        <f t="shared" si="32"/>
        <v>0</v>
      </c>
      <c r="AE44" s="87">
        <f t="shared" si="28"/>
        <v>0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41</v>
      </c>
      <c r="B45" s="177"/>
      <c r="C45" s="70" t="str">
        <f>IF(C37&gt;"",C37,"")</f>
        <v>Åberg Olle</v>
      </c>
      <c r="D45" s="82" t="str">
        <f>IF(C38&gt;"",C38,"")</f>
        <v>Rudsberg Kevin</v>
      </c>
      <c r="E45" s="56"/>
      <c r="F45" s="72"/>
      <c r="G45" s="286">
        <v>1</v>
      </c>
      <c r="H45" s="287"/>
      <c r="I45" s="286">
        <v>-9</v>
      </c>
      <c r="J45" s="287"/>
      <c r="K45" s="286">
        <v>7</v>
      </c>
      <c r="L45" s="287"/>
      <c r="M45" s="286">
        <v>-1</v>
      </c>
      <c r="N45" s="287"/>
      <c r="O45" s="286">
        <v>5</v>
      </c>
      <c r="P45" s="287"/>
      <c r="Q45" s="73">
        <f t="shared" si="22"/>
        <v>3</v>
      </c>
      <c r="R45" s="74">
        <f t="shared" si="23"/>
        <v>2</v>
      </c>
      <c r="S45" s="84"/>
      <c r="T45" s="85"/>
      <c r="V45" s="77">
        <f t="shared" si="24"/>
        <v>43</v>
      </c>
      <c r="W45" s="78">
        <f t="shared" si="24"/>
        <v>35</v>
      </c>
      <c r="X45" s="79">
        <f t="shared" si="25"/>
        <v>8</v>
      </c>
      <c r="Z45" s="86">
        <f t="shared" si="32"/>
        <v>11</v>
      </c>
      <c r="AA45" s="87">
        <f t="shared" si="26"/>
        <v>1</v>
      </c>
      <c r="AB45" s="86">
        <f t="shared" si="32"/>
        <v>9</v>
      </c>
      <c r="AC45" s="87">
        <f t="shared" si="27"/>
        <v>11</v>
      </c>
      <c r="AD45" s="86">
        <f t="shared" si="32"/>
        <v>11</v>
      </c>
      <c r="AE45" s="87">
        <f t="shared" si="28"/>
        <v>7</v>
      </c>
      <c r="AF45" s="86">
        <f t="shared" si="32"/>
        <v>1</v>
      </c>
      <c r="AG45" s="87">
        <f t="shared" si="29"/>
        <v>11</v>
      </c>
      <c r="AH45" s="86">
        <f t="shared" si="30"/>
        <v>11</v>
      </c>
      <c r="AI45" s="87">
        <f t="shared" si="31"/>
        <v>5</v>
      </c>
    </row>
    <row r="46" spans="1:35" ht="15.75" outlineLevel="1">
      <c r="A46" s="69" t="s">
        <v>42</v>
      </c>
      <c r="B46" s="177"/>
      <c r="C46" s="70" t="str">
        <f>IF(C36&gt;"",C36,"")</f>
        <v>Pajunen Jouni</v>
      </c>
      <c r="D46" s="82" t="str">
        <f>IF(C37&gt;"",C37,"")</f>
        <v>Åberg Olle</v>
      </c>
      <c r="E46" s="83"/>
      <c r="F46" s="72"/>
      <c r="G46" s="289"/>
      <c r="H46" s="290"/>
      <c r="I46" s="289"/>
      <c r="J46" s="290"/>
      <c r="K46" s="293"/>
      <c r="L46" s="290"/>
      <c r="M46" s="289"/>
      <c r="N46" s="290"/>
      <c r="O46" s="289"/>
      <c r="P46" s="290"/>
      <c r="Q46" s="73">
        <f t="shared" si="22"/>
      </c>
      <c r="R46" s="74">
        <f t="shared" si="23"/>
      </c>
      <c r="S46" s="84"/>
      <c r="T46" s="85"/>
      <c r="V46" s="77">
        <f t="shared" si="24"/>
        <v>0</v>
      </c>
      <c r="W46" s="78">
        <f t="shared" si="24"/>
        <v>0</v>
      </c>
      <c r="X46" s="79">
        <f t="shared" si="25"/>
        <v>0</v>
      </c>
      <c r="Z46" s="86">
        <f t="shared" si="32"/>
        <v>0</v>
      </c>
      <c r="AA46" s="87">
        <f t="shared" si="26"/>
        <v>0</v>
      </c>
      <c r="AB46" s="86">
        <f t="shared" si="32"/>
        <v>0</v>
      </c>
      <c r="AC46" s="87">
        <f t="shared" si="27"/>
        <v>0</v>
      </c>
      <c r="AD46" s="86">
        <f t="shared" si="32"/>
        <v>0</v>
      </c>
      <c r="AE46" s="87">
        <f t="shared" si="28"/>
        <v>0</v>
      </c>
      <c r="AF46" s="86">
        <f t="shared" si="32"/>
        <v>0</v>
      </c>
      <c r="AG46" s="87">
        <f t="shared" si="29"/>
        <v>0</v>
      </c>
      <c r="AH46" s="86">
        <f t="shared" si="30"/>
        <v>0</v>
      </c>
      <c r="AI46" s="87">
        <f t="shared" si="31"/>
        <v>0</v>
      </c>
    </row>
    <row r="47" spans="1:35" ht="16.5" outlineLevel="1" thickBot="1">
      <c r="A47" s="90" t="s">
        <v>43</v>
      </c>
      <c r="B47" s="178"/>
      <c r="C47" s="91" t="str">
        <f>IF(C38&gt;"",C38,"")</f>
        <v>Rudsberg Kevin</v>
      </c>
      <c r="D47" s="92" t="str">
        <f>IF(C39&gt;"",C39,"")</f>
        <v>Jokinen Paul</v>
      </c>
      <c r="E47" s="93"/>
      <c r="F47" s="94"/>
      <c r="G47" s="294">
        <v>-8</v>
      </c>
      <c r="H47" s="295"/>
      <c r="I47" s="294">
        <v>-4</v>
      </c>
      <c r="J47" s="295"/>
      <c r="K47" s="294">
        <v>-6</v>
      </c>
      <c r="L47" s="295"/>
      <c r="M47" s="294"/>
      <c r="N47" s="295"/>
      <c r="O47" s="294"/>
      <c r="P47" s="295"/>
      <c r="Q47" s="95">
        <f t="shared" si="22"/>
        <v>0</v>
      </c>
      <c r="R47" s="96">
        <f t="shared" si="23"/>
        <v>3</v>
      </c>
      <c r="S47" s="97"/>
      <c r="T47" s="98"/>
      <c r="V47" s="77">
        <f t="shared" si="24"/>
        <v>18</v>
      </c>
      <c r="W47" s="78">
        <f t="shared" si="24"/>
        <v>33</v>
      </c>
      <c r="X47" s="79">
        <f t="shared" si="25"/>
        <v>-15</v>
      </c>
      <c r="Z47" s="99">
        <f t="shared" si="32"/>
        <v>8</v>
      </c>
      <c r="AA47" s="100">
        <f t="shared" si="26"/>
        <v>11</v>
      </c>
      <c r="AB47" s="99">
        <f t="shared" si="32"/>
        <v>4</v>
      </c>
      <c r="AC47" s="100">
        <f t="shared" si="27"/>
        <v>11</v>
      </c>
      <c r="AD47" s="99">
        <f t="shared" si="32"/>
        <v>6</v>
      </c>
      <c r="AE47" s="100">
        <f t="shared" si="28"/>
        <v>11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6.5" thickBot="1" thickTop="1"/>
    <row r="49" spans="1:20" ht="16.5" thickTop="1">
      <c r="A49" s="2"/>
      <c r="B49" s="173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222" t="s">
        <v>128</v>
      </c>
      <c r="L49" s="223"/>
      <c r="M49" s="223"/>
      <c r="N49" s="224"/>
      <c r="O49" s="225" t="s">
        <v>13</v>
      </c>
      <c r="P49" s="226"/>
      <c r="Q49" s="226"/>
      <c r="R49" s="227">
        <v>4</v>
      </c>
      <c r="S49" s="269"/>
      <c r="T49" s="270"/>
    </row>
    <row r="50" spans="1:20" ht="16.5" thickBot="1">
      <c r="A50" s="8"/>
      <c r="B50" s="174"/>
      <c r="C50" s="9" t="s">
        <v>9</v>
      </c>
      <c r="D50" s="10" t="s">
        <v>14</v>
      </c>
      <c r="E50" s="229">
        <v>4</v>
      </c>
      <c r="F50" s="230"/>
      <c r="G50" s="231"/>
      <c r="H50" s="232" t="s">
        <v>15</v>
      </c>
      <c r="I50" s="233"/>
      <c r="J50" s="233"/>
      <c r="K50" s="234">
        <v>41574</v>
      </c>
      <c r="L50" s="234"/>
      <c r="M50" s="234"/>
      <c r="N50" s="235"/>
      <c r="O50" s="11" t="s">
        <v>16</v>
      </c>
      <c r="P50" s="217"/>
      <c r="Q50" s="217"/>
      <c r="R50" s="236">
        <v>0.375</v>
      </c>
      <c r="S50" s="237"/>
      <c r="T50" s="238"/>
    </row>
    <row r="51" spans="1:24" ht="16.5" thickTop="1">
      <c r="A51" s="13"/>
      <c r="B51" s="14" t="s">
        <v>138</v>
      </c>
      <c r="C51" s="14" t="s">
        <v>17</v>
      </c>
      <c r="D51" s="15" t="s">
        <v>18</v>
      </c>
      <c r="E51" s="271" t="s">
        <v>19</v>
      </c>
      <c r="F51" s="272"/>
      <c r="G51" s="271" t="s">
        <v>20</v>
      </c>
      <c r="H51" s="272"/>
      <c r="I51" s="271" t="s">
        <v>21</v>
      </c>
      <c r="J51" s="272"/>
      <c r="K51" s="271" t="s">
        <v>22</v>
      </c>
      <c r="L51" s="272"/>
      <c r="M51" s="271"/>
      <c r="N51" s="272"/>
      <c r="O51" s="16" t="s">
        <v>23</v>
      </c>
      <c r="P51" s="17" t="s">
        <v>24</v>
      </c>
      <c r="Q51" s="18" t="s">
        <v>25</v>
      </c>
      <c r="R51" s="19"/>
      <c r="S51" s="273" t="s">
        <v>26</v>
      </c>
      <c r="T51" s="274"/>
      <c r="V51" s="20" t="s">
        <v>27</v>
      </c>
      <c r="W51" s="21"/>
      <c r="X51" s="22" t="s">
        <v>28</v>
      </c>
    </row>
    <row r="52" spans="1:24" ht="15">
      <c r="A52" s="23" t="s">
        <v>19</v>
      </c>
      <c r="B52" s="24">
        <v>1422</v>
      </c>
      <c r="C52" s="24" t="s">
        <v>170</v>
      </c>
      <c r="D52" s="25" t="s">
        <v>87</v>
      </c>
      <c r="E52" s="26"/>
      <c r="F52" s="27"/>
      <c r="G52" s="28">
        <f>+Q62</f>
        <v>3</v>
      </c>
      <c r="H52" s="29">
        <f>+R62</f>
        <v>1</v>
      </c>
      <c r="I52" s="28">
        <f>Q58</f>
        <v>3</v>
      </c>
      <c r="J52" s="29">
        <f>R58</f>
        <v>0</v>
      </c>
      <c r="K52" s="28">
        <f>Q60</f>
        <v>3</v>
      </c>
      <c r="L52" s="29">
        <f>R60</f>
        <v>0</v>
      </c>
      <c r="M52" s="28"/>
      <c r="N52" s="29"/>
      <c r="O52" s="30">
        <f>IF(SUM(E52:N52)=0,"",COUNTIF(F52:F55,"3"))</f>
        <v>3</v>
      </c>
      <c r="P52" s="31">
        <f>IF(SUM(F52:O52)=0,"",COUNTIF(E52:E55,"3"))</f>
        <v>0</v>
      </c>
      <c r="Q52" s="32">
        <f>IF(SUM(E52:N52)=0,"",SUM(F52:F55))</f>
        <v>9</v>
      </c>
      <c r="R52" s="33">
        <f>IF(SUM(E52:N52)=0,"",SUM(E52:E55))</f>
        <v>1</v>
      </c>
      <c r="S52" s="275">
        <v>1</v>
      </c>
      <c r="T52" s="276"/>
      <c r="V52" s="34">
        <f>+V58+V60+V62</f>
        <v>115</v>
      </c>
      <c r="W52" s="35">
        <f>+W58+W60+W62</f>
        <v>88</v>
      </c>
      <c r="X52" s="36">
        <f>+V52-W52</f>
        <v>27</v>
      </c>
    </row>
    <row r="53" spans="1:24" ht="15">
      <c r="A53" s="37" t="s">
        <v>20</v>
      </c>
      <c r="B53" s="24">
        <v>1300</v>
      </c>
      <c r="C53" s="24" t="s">
        <v>66</v>
      </c>
      <c r="D53" s="38" t="s">
        <v>1</v>
      </c>
      <c r="E53" s="39">
        <f>+R62</f>
        <v>1</v>
      </c>
      <c r="F53" s="40">
        <f>+Q62</f>
        <v>3</v>
      </c>
      <c r="G53" s="41"/>
      <c r="H53" s="42"/>
      <c r="I53" s="39">
        <f>Q61</f>
        <v>3</v>
      </c>
      <c r="J53" s="40">
        <f>R61</f>
        <v>0</v>
      </c>
      <c r="K53" s="39">
        <f>Q59</f>
        <v>0</v>
      </c>
      <c r="L53" s="40">
        <f>R59</f>
        <v>3</v>
      </c>
      <c r="M53" s="39"/>
      <c r="N53" s="40"/>
      <c r="O53" s="30">
        <f>IF(SUM(E53:N53)=0,"",COUNTIF(H52:H55,"3"))</f>
        <v>1</v>
      </c>
      <c r="P53" s="31">
        <f>IF(SUM(F53:O53)=0,"",COUNTIF(G52:G55,"3"))</f>
        <v>2</v>
      </c>
      <c r="Q53" s="32">
        <f>IF(SUM(E53:N53)=0,"",SUM(H52:H55))</f>
        <v>4</v>
      </c>
      <c r="R53" s="33">
        <f>IF(SUM(E53:N53)=0,"",SUM(G52:G55))</f>
        <v>6</v>
      </c>
      <c r="S53" s="275">
        <v>3</v>
      </c>
      <c r="T53" s="276"/>
      <c r="V53" s="34">
        <f>+V59+V61+W62</f>
        <v>81</v>
      </c>
      <c r="W53" s="35">
        <f>+W59+W61+V62</f>
        <v>106</v>
      </c>
      <c r="X53" s="36">
        <f>+V53-W53</f>
        <v>-25</v>
      </c>
    </row>
    <row r="54" spans="1:24" ht="15">
      <c r="A54" s="37" t="s">
        <v>21</v>
      </c>
      <c r="B54" s="24">
        <v>1199</v>
      </c>
      <c r="C54" s="24" t="s">
        <v>126</v>
      </c>
      <c r="D54" s="38" t="s">
        <v>12</v>
      </c>
      <c r="E54" s="39">
        <f>+R58</f>
        <v>0</v>
      </c>
      <c r="F54" s="40">
        <f>+Q58</f>
        <v>3</v>
      </c>
      <c r="G54" s="39">
        <f>R61</f>
        <v>0</v>
      </c>
      <c r="H54" s="40">
        <f>Q61</f>
        <v>3</v>
      </c>
      <c r="I54" s="41"/>
      <c r="J54" s="42"/>
      <c r="K54" s="39">
        <f>Q63</f>
        <v>2</v>
      </c>
      <c r="L54" s="40">
        <f>R63</f>
        <v>3</v>
      </c>
      <c r="M54" s="39"/>
      <c r="N54" s="40"/>
      <c r="O54" s="30">
        <f>IF(SUM(E54:N54)=0,"",COUNTIF(J52:J55,"3"))</f>
        <v>0</v>
      </c>
      <c r="P54" s="31">
        <f>IF(SUM(F54:O54)=0,"",COUNTIF(I52:I55,"3"))</f>
        <v>3</v>
      </c>
      <c r="Q54" s="32">
        <f>IF(SUM(E54:N54)=0,"",SUM(J52:J55))</f>
        <v>2</v>
      </c>
      <c r="R54" s="33">
        <f>IF(SUM(E54:N54)=0,"",SUM(I52:I55))</f>
        <v>9</v>
      </c>
      <c r="S54" s="275">
        <v>4</v>
      </c>
      <c r="T54" s="276"/>
      <c r="V54" s="34">
        <f>+W58+W61+V63</f>
        <v>106</v>
      </c>
      <c r="W54" s="35">
        <f>+V58+V61+W63</f>
        <v>122</v>
      </c>
      <c r="X54" s="36">
        <f>+V54-W54</f>
        <v>-16</v>
      </c>
    </row>
    <row r="55" spans="1:24" ht="15.75" thickBot="1">
      <c r="A55" s="43" t="s">
        <v>22</v>
      </c>
      <c r="B55" s="44">
        <v>1174</v>
      </c>
      <c r="C55" s="44" t="s">
        <v>78</v>
      </c>
      <c r="D55" s="45" t="s">
        <v>79</v>
      </c>
      <c r="E55" s="46">
        <f>R60</f>
        <v>0</v>
      </c>
      <c r="F55" s="47">
        <f>Q60</f>
        <v>3</v>
      </c>
      <c r="G55" s="46">
        <f>R59</f>
        <v>3</v>
      </c>
      <c r="H55" s="47">
        <f>Q59</f>
        <v>0</v>
      </c>
      <c r="I55" s="46">
        <f>R63</f>
        <v>3</v>
      </c>
      <c r="J55" s="47">
        <f>Q63</f>
        <v>2</v>
      </c>
      <c r="K55" s="48"/>
      <c r="L55" s="49"/>
      <c r="M55" s="46"/>
      <c r="N55" s="47"/>
      <c r="O55" s="50">
        <f>IF(SUM(E55:N55)=0,"",COUNTIF(L52:L55,"3"))</f>
        <v>2</v>
      </c>
      <c r="P55" s="51">
        <f>IF(SUM(F55:O55)=0,"",COUNTIF(K52:K55,"3"))</f>
        <v>1</v>
      </c>
      <c r="Q55" s="52">
        <f>IF(SUM(E55:N56)=0,"",SUM(L52:L55))</f>
        <v>6</v>
      </c>
      <c r="R55" s="53">
        <f>IF(SUM(E55:N55)=0,"",SUM(K52:K55))</f>
        <v>5</v>
      </c>
      <c r="S55" s="277">
        <v>2</v>
      </c>
      <c r="T55" s="278"/>
      <c r="V55" s="34">
        <f>+W59+W60+W63</f>
        <v>108</v>
      </c>
      <c r="W55" s="35">
        <f>+V59+V60+V63</f>
        <v>94</v>
      </c>
      <c r="X55" s="36">
        <f>+V55-W55</f>
        <v>14</v>
      </c>
    </row>
    <row r="56" spans="1:25" ht="16.5" outlineLevel="1" thickTop="1">
      <c r="A56" s="54"/>
      <c r="B56" s="175"/>
      <c r="C56" s="55" t="s">
        <v>29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30</v>
      </c>
      <c r="X56" s="61">
        <f>SUM(X52:X55)</f>
        <v>0</v>
      </c>
      <c r="Y56" s="60" t="str">
        <f>IF(X56=0,"OK","Virhe")</f>
        <v>OK</v>
      </c>
    </row>
    <row r="57" spans="1:24" ht="16.5" outlineLevel="1" thickBot="1">
      <c r="A57" s="62"/>
      <c r="B57" s="176"/>
      <c r="C57" s="63" t="s">
        <v>31</v>
      </c>
      <c r="D57" s="64"/>
      <c r="E57" s="64"/>
      <c r="F57" s="65"/>
      <c r="G57" s="279" t="s">
        <v>32</v>
      </c>
      <c r="H57" s="280"/>
      <c r="I57" s="281" t="s">
        <v>33</v>
      </c>
      <c r="J57" s="280"/>
      <c r="K57" s="281" t="s">
        <v>34</v>
      </c>
      <c r="L57" s="280"/>
      <c r="M57" s="281" t="s">
        <v>35</v>
      </c>
      <c r="N57" s="280"/>
      <c r="O57" s="281" t="s">
        <v>36</v>
      </c>
      <c r="P57" s="280"/>
      <c r="Q57" s="282" t="s">
        <v>37</v>
      </c>
      <c r="R57" s="283"/>
      <c r="T57" s="66"/>
      <c r="V57" s="67" t="s">
        <v>27</v>
      </c>
      <c r="W57" s="68"/>
      <c r="X57" s="22" t="s">
        <v>28</v>
      </c>
    </row>
    <row r="58" spans="1:35" ht="15.75" outlineLevel="1">
      <c r="A58" s="69" t="s">
        <v>38</v>
      </c>
      <c r="B58" s="177"/>
      <c r="C58" s="70" t="str">
        <f>IF(C52&gt;"",C52,"")</f>
        <v>Pihkala Arttu</v>
      </c>
      <c r="D58" s="71" t="str">
        <f>IF(C54&gt;"",C54,"")</f>
        <v>Käppi Juha</v>
      </c>
      <c r="E58" s="56"/>
      <c r="F58" s="72"/>
      <c r="G58" s="284">
        <v>6</v>
      </c>
      <c r="H58" s="285"/>
      <c r="I58" s="286">
        <v>14</v>
      </c>
      <c r="J58" s="287"/>
      <c r="K58" s="286">
        <v>7</v>
      </c>
      <c r="L58" s="287"/>
      <c r="M58" s="286"/>
      <c r="N58" s="287"/>
      <c r="O58" s="288"/>
      <c r="P58" s="287"/>
      <c r="Q58" s="73">
        <f aca="true" t="shared" si="33" ref="Q58:Q63">IF(COUNT(G58:O58)=0,"",COUNTIF(G58:O58,"&gt;=0"))</f>
        <v>3</v>
      </c>
      <c r="R58" s="74">
        <f aca="true" t="shared" si="34" ref="R58:R63">IF(COUNT(G58:O58)=0,"",(IF(LEFT(G58,1)="-",1,0)+IF(LEFT(I58,1)="-",1,0)+IF(LEFT(K58,1)="-",1,0)+IF(LEFT(M58,1)="-",1,0)+IF(LEFT(O58,1)="-",1,0)))</f>
        <v>0</v>
      </c>
      <c r="S58" s="75"/>
      <c r="T58" s="76"/>
      <c r="V58" s="77">
        <f aca="true" t="shared" si="35" ref="V58:W63">+Z58+AB58+AD58+AF58+AH58</f>
        <v>38</v>
      </c>
      <c r="W58" s="78">
        <f t="shared" si="35"/>
        <v>27</v>
      </c>
      <c r="X58" s="79">
        <f aca="true" t="shared" si="36" ref="X58:X63">+V58-W58</f>
        <v>11</v>
      </c>
      <c r="Z58" s="80">
        <f>IF(G58="",0,IF(LEFT(G58,1)="-",ABS(G58),(IF(G58&gt;9,G58+2,11))))</f>
        <v>11</v>
      </c>
      <c r="AA58" s="81">
        <f aca="true" t="shared" si="37" ref="AA58:AA63">IF(G58="",0,IF(LEFT(G58,1)="-",(IF(ABS(G58)&gt;9,(ABS(G58)+2),11)),G58))</f>
        <v>6</v>
      </c>
      <c r="AB58" s="80">
        <f>IF(I58="",0,IF(LEFT(I58,1)="-",ABS(I58),(IF(I58&gt;9,I58+2,11))))</f>
        <v>16</v>
      </c>
      <c r="AC58" s="81">
        <f aca="true" t="shared" si="38" ref="AC58:AC63">IF(I58="",0,IF(LEFT(I58,1)="-",(IF(ABS(I58)&gt;9,(ABS(I58)+2),11)),I58))</f>
        <v>14</v>
      </c>
      <c r="AD58" s="80">
        <f>IF(K58="",0,IF(LEFT(K58,1)="-",ABS(K58),(IF(K58&gt;9,K58+2,11))))</f>
        <v>11</v>
      </c>
      <c r="AE58" s="81">
        <f aca="true" t="shared" si="39" ref="AE58:AE63">IF(K58="",0,IF(LEFT(K58,1)="-",(IF(ABS(K58)&gt;9,(ABS(K58)+2),11)),K58))</f>
        <v>7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outlineLevel="1">
      <c r="A59" s="69" t="s">
        <v>39</v>
      </c>
      <c r="B59" s="177"/>
      <c r="C59" s="70" t="str">
        <f>IF(C53&gt;"",C53,"")</f>
        <v>Fjelkner Aston</v>
      </c>
      <c r="D59" s="82" t="str">
        <f>IF(C55&gt;"",C55,"")</f>
        <v>Kangas Martti</v>
      </c>
      <c r="E59" s="83"/>
      <c r="F59" s="72"/>
      <c r="G59" s="289">
        <v>-4</v>
      </c>
      <c r="H59" s="290"/>
      <c r="I59" s="289">
        <v>-6</v>
      </c>
      <c r="J59" s="290"/>
      <c r="K59" s="289">
        <v>-1</v>
      </c>
      <c r="L59" s="290"/>
      <c r="M59" s="289"/>
      <c r="N59" s="290"/>
      <c r="O59" s="289"/>
      <c r="P59" s="290"/>
      <c r="Q59" s="73">
        <f t="shared" si="33"/>
        <v>0</v>
      </c>
      <c r="R59" s="74">
        <f t="shared" si="34"/>
        <v>3</v>
      </c>
      <c r="S59" s="84"/>
      <c r="T59" s="85"/>
      <c r="V59" s="77">
        <f t="shared" si="35"/>
        <v>11</v>
      </c>
      <c r="W59" s="78">
        <f t="shared" si="35"/>
        <v>33</v>
      </c>
      <c r="X59" s="79">
        <f t="shared" si="36"/>
        <v>-22</v>
      </c>
      <c r="Z59" s="86">
        <f>IF(G59="",0,IF(LEFT(G59,1)="-",ABS(G59),(IF(G59&gt;9,G59+2,11))))</f>
        <v>4</v>
      </c>
      <c r="AA59" s="87">
        <f t="shared" si="37"/>
        <v>11</v>
      </c>
      <c r="AB59" s="86">
        <f>IF(I59="",0,IF(LEFT(I59,1)="-",ABS(I59),(IF(I59&gt;9,I59+2,11))))</f>
        <v>6</v>
      </c>
      <c r="AC59" s="87">
        <f t="shared" si="38"/>
        <v>11</v>
      </c>
      <c r="AD59" s="86">
        <f>IF(K59="",0,IF(LEFT(K59,1)="-",ABS(K59),(IF(K59&gt;9,K59+2,11))))</f>
        <v>1</v>
      </c>
      <c r="AE59" s="87">
        <f t="shared" si="39"/>
        <v>11</v>
      </c>
      <c r="AF59" s="86">
        <f>IF(M59="",0,IF(LEFT(M59,1)="-",ABS(M59),(IF(M59&gt;9,M59+2,11))))</f>
        <v>0</v>
      </c>
      <c r="AG59" s="87">
        <f t="shared" si="40"/>
        <v>0</v>
      </c>
      <c r="AH59" s="86">
        <f t="shared" si="41"/>
        <v>0</v>
      </c>
      <c r="AI59" s="87">
        <f t="shared" si="42"/>
        <v>0</v>
      </c>
    </row>
    <row r="60" spans="1:35" ht="16.5" outlineLevel="1" thickBot="1">
      <c r="A60" s="69" t="s">
        <v>40</v>
      </c>
      <c r="B60" s="177"/>
      <c r="C60" s="88" t="str">
        <f>IF(C52&gt;"",C52,"")</f>
        <v>Pihkala Arttu</v>
      </c>
      <c r="D60" s="89" t="str">
        <f>IF(C55&gt;"",C55,"")</f>
        <v>Kangas Martti</v>
      </c>
      <c r="E60" s="64"/>
      <c r="F60" s="65"/>
      <c r="G60" s="291">
        <v>9</v>
      </c>
      <c r="H60" s="292"/>
      <c r="I60" s="291">
        <v>9</v>
      </c>
      <c r="J60" s="292"/>
      <c r="K60" s="291">
        <v>8</v>
      </c>
      <c r="L60" s="292"/>
      <c r="M60" s="291"/>
      <c r="N60" s="292"/>
      <c r="O60" s="291"/>
      <c r="P60" s="292"/>
      <c r="Q60" s="73">
        <f t="shared" si="33"/>
        <v>3</v>
      </c>
      <c r="R60" s="74">
        <f t="shared" si="34"/>
        <v>0</v>
      </c>
      <c r="S60" s="84"/>
      <c r="T60" s="85"/>
      <c r="V60" s="77">
        <f t="shared" si="35"/>
        <v>33</v>
      </c>
      <c r="W60" s="78">
        <f t="shared" si="35"/>
        <v>26</v>
      </c>
      <c r="X60" s="79">
        <f t="shared" si="36"/>
        <v>7</v>
      </c>
      <c r="Z60" s="86">
        <f aca="true" t="shared" si="43" ref="Z60:AF63">IF(G60="",0,IF(LEFT(G60,1)="-",ABS(G60),(IF(G60&gt;9,G60+2,11))))</f>
        <v>11</v>
      </c>
      <c r="AA60" s="87">
        <f t="shared" si="37"/>
        <v>9</v>
      </c>
      <c r="AB60" s="86">
        <f t="shared" si="43"/>
        <v>11</v>
      </c>
      <c r="AC60" s="87">
        <f t="shared" si="38"/>
        <v>9</v>
      </c>
      <c r="AD60" s="86">
        <f t="shared" si="43"/>
        <v>11</v>
      </c>
      <c r="AE60" s="87">
        <f t="shared" si="39"/>
        <v>8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outlineLevel="1">
      <c r="A61" s="69" t="s">
        <v>41</v>
      </c>
      <c r="B61" s="177"/>
      <c r="C61" s="70" t="str">
        <f>IF(C53&gt;"",C53,"")</f>
        <v>Fjelkner Aston</v>
      </c>
      <c r="D61" s="82" t="str">
        <f>IF(C54&gt;"",C54,"")</f>
        <v>Käppi Juha</v>
      </c>
      <c r="E61" s="56"/>
      <c r="F61" s="72"/>
      <c r="G61" s="286">
        <v>10</v>
      </c>
      <c r="H61" s="287"/>
      <c r="I61" s="286">
        <v>10</v>
      </c>
      <c r="J61" s="287"/>
      <c r="K61" s="286">
        <v>9</v>
      </c>
      <c r="L61" s="287"/>
      <c r="M61" s="286"/>
      <c r="N61" s="287"/>
      <c r="O61" s="286"/>
      <c r="P61" s="287"/>
      <c r="Q61" s="73">
        <f t="shared" si="33"/>
        <v>3</v>
      </c>
      <c r="R61" s="74">
        <f t="shared" si="34"/>
        <v>0</v>
      </c>
      <c r="S61" s="84"/>
      <c r="T61" s="85"/>
      <c r="V61" s="77">
        <f t="shared" si="35"/>
        <v>35</v>
      </c>
      <c r="W61" s="78">
        <f t="shared" si="35"/>
        <v>29</v>
      </c>
      <c r="X61" s="79">
        <f t="shared" si="36"/>
        <v>6</v>
      </c>
      <c r="Z61" s="86">
        <f t="shared" si="43"/>
        <v>12</v>
      </c>
      <c r="AA61" s="87">
        <f t="shared" si="37"/>
        <v>10</v>
      </c>
      <c r="AB61" s="86">
        <f t="shared" si="43"/>
        <v>12</v>
      </c>
      <c r="AC61" s="87">
        <f t="shared" si="38"/>
        <v>10</v>
      </c>
      <c r="AD61" s="86">
        <f t="shared" si="43"/>
        <v>11</v>
      </c>
      <c r="AE61" s="87">
        <f t="shared" si="39"/>
        <v>9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outlineLevel="1">
      <c r="A62" s="69" t="s">
        <v>42</v>
      </c>
      <c r="B62" s="177"/>
      <c r="C62" s="70" t="str">
        <f>IF(C52&gt;"",C52,"")</f>
        <v>Pihkala Arttu</v>
      </c>
      <c r="D62" s="82" t="str">
        <f>IF(C53&gt;"",C53,"")</f>
        <v>Fjelkner Aston</v>
      </c>
      <c r="E62" s="83"/>
      <c r="F62" s="72"/>
      <c r="G62" s="289">
        <v>-11</v>
      </c>
      <c r="H62" s="290"/>
      <c r="I62" s="289">
        <v>8</v>
      </c>
      <c r="J62" s="290"/>
      <c r="K62" s="293">
        <v>6</v>
      </c>
      <c r="L62" s="290"/>
      <c r="M62" s="289">
        <v>8</v>
      </c>
      <c r="N62" s="290"/>
      <c r="O62" s="289"/>
      <c r="P62" s="290"/>
      <c r="Q62" s="73">
        <f t="shared" si="33"/>
        <v>3</v>
      </c>
      <c r="R62" s="74">
        <f t="shared" si="34"/>
        <v>1</v>
      </c>
      <c r="S62" s="84"/>
      <c r="T62" s="85"/>
      <c r="V62" s="77">
        <f t="shared" si="35"/>
        <v>44</v>
      </c>
      <c r="W62" s="78">
        <f t="shared" si="35"/>
        <v>35</v>
      </c>
      <c r="X62" s="79">
        <f t="shared" si="36"/>
        <v>9</v>
      </c>
      <c r="Z62" s="86">
        <f t="shared" si="43"/>
        <v>11</v>
      </c>
      <c r="AA62" s="87">
        <f t="shared" si="37"/>
        <v>13</v>
      </c>
      <c r="AB62" s="86">
        <f t="shared" si="43"/>
        <v>11</v>
      </c>
      <c r="AC62" s="87">
        <f t="shared" si="38"/>
        <v>8</v>
      </c>
      <c r="AD62" s="86">
        <f t="shared" si="43"/>
        <v>11</v>
      </c>
      <c r="AE62" s="87">
        <f t="shared" si="39"/>
        <v>6</v>
      </c>
      <c r="AF62" s="86">
        <f t="shared" si="43"/>
        <v>11</v>
      </c>
      <c r="AG62" s="87">
        <f t="shared" si="40"/>
        <v>8</v>
      </c>
      <c r="AH62" s="86">
        <f t="shared" si="41"/>
        <v>0</v>
      </c>
      <c r="AI62" s="87">
        <f t="shared" si="42"/>
        <v>0</v>
      </c>
    </row>
    <row r="63" spans="1:35" ht="16.5" outlineLevel="1" thickBot="1">
      <c r="A63" s="90" t="s">
        <v>43</v>
      </c>
      <c r="B63" s="178"/>
      <c r="C63" s="91" t="str">
        <f>IF(C54&gt;"",C54,"")</f>
        <v>Käppi Juha</v>
      </c>
      <c r="D63" s="92" t="str">
        <f>IF(C55&gt;"",C55,"")</f>
        <v>Kangas Martti</v>
      </c>
      <c r="E63" s="93"/>
      <c r="F63" s="94"/>
      <c r="G63" s="294">
        <v>-7</v>
      </c>
      <c r="H63" s="295"/>
      <c r="I63" s="294">
        <v>10</v>
      </c>
      <c r="J63" s="295"/>
      <c r="K63" s="294">
        <v>-9</v>
      </c>
      <c r="L63" s="295"/>
      <c r="M63" s="294">
        <v>4</v>
      </c>
      <c r="N63" s="295"/>
      <c r="O63" s="294">
        <v>-11</v>
      </c>
      <c r="P63" s="295"/>
      <c r="Q63" s="95">
        <f t="shared" si="33"/>
        <v>2</v>
      </c>
      <c r="R63" s="96">
        <f t="shared" si="34"/>
        <v>3</v>
      </c>
      <c r="S63" s="97"/>
      <c r="T63" s="98"/>
      <c r="V63" s="77">
        <f t="shared" si="35"/>
        <v>50</v>
      </c>
      <c r="W63" s="78">
        <f t="shared" si="35"/>
        <v>49</v>
      </c>
      <c r="X63" s="79">
        <f t="shared" si="36"/>
        <v>1</v>
      </c>
      <c r="Z63" s="99">
        <f t="shared" si="43"/>
        <v>7</v>
      </c>
      <c r="AA63" s="100">
        <f t="shared" si="37"/>
        <v>11</v>
      </c>
      <c r="AB63" s="99">
        <f t="shared" si="43"/>
        <v>12</v>
      </c>
      <c r="AC63" s="100">
        <f t="shared" si="38"/>
        <v>10</v>
      </c>
      <c r="AD63" s="99">
        <f t="shared" si="43"/>
        <v>9</v>
      </c>
      <c r="AE63" s="100">
        <f t="shared" si="39"/>
        <v>11</v>
      </c>
      <c r="AF63" s="99">
        <f t="shared" si="43"/>
        <v>11</v>
      </c>
      <c r="AG63" s="100">
        <f t="shared" si="40"/>
        <v>4</v>
      </c>
      <c r="AH63" s="99">
        <f t="shared" si="41"/>
        <v>11</v>
      </c>
      <c r="AI63" s="100">
        <f t="shared" si="42"/>
        <v>13</v>
      </c>
    </row>
    <row r="64" ht="16.5" thickBot="1" thickTop="1"/>
    <row r="65" spans="1:20" ht="16.5" thickTop="1">
      <c r="A65" s="2"/>
      <c r="B65" s="173"/>
      <c r="C65" s="3" t="s">
        <v>6</v>
      </c>
      <c r="D65" s="4"/>
      <c r="E65" s="4"/>
      <c r="F65" s="4"/>
      <c r="G65" s="5"/>
      <c r="H65" s="4"/>
      <c r="I65" s="6" t="s">
        <v>7</v>
      </c>
      <c r="J65" s="7"/>
      <c r="K65" s="222" t="s">
        <v>128</v>
      </c>
      <c r="L65" s="223"/>
      <c r="M65" s="223"/>
      <c r="N65" s="224"/>
      <c r="O65" s="225" t="s">
        <v>13</v>
      </c>
      <c r="P65" s="226"/>
      <c r="Q65" s="226"/>
      <c r="R65" s="227">
        <v>5</v>
      </c>
      <c r="S65" s="269"/>
      <c r="T65" s="270"/>
    </row>
    <row r="66" spans="1:20" ht="16.5" thickBot="1">
      <c r="A66" s="8"/>
      <c r="B66" s="174"/>
      <c r="C66" s="9" t="s">
        <v>9</v>
      </c>
      <c r="D66" s="10" t="s">
        <v>14</v>
      </c>
      <c r="E66" s="229">
        <v>5</v>
      </c>
      <c r="F66" s="230"/>
      <c r="G66" s="231"/>
      <c r="H66" s="232" t="s">
        <v>15</v>
      </c>
      <c r="I66" s="233"/>
      <c r="J66" s="233"/>
      <c r="K66" s="234">
        <v>41574</v>
      </c>
      <c r="L66" s="234"/>
      <c r="M66" s="234"/>
      <c r="N66" s="235"/>
      <c r="O66" s="11" t="s">
        <v>16</v>
      </c>
      <c r="P66" s="217"/>
      <c r="Q66" s="217"/>
      <c r="R66" s="236">
        <v>0.375</v>
      </c>
      <c r="S66" s="237"/>
      <c r="T66" s="238"/>
    </row>
    <row r="67" spans="1:24" ht="16.5" thickTop="1">
      <c r="A67" s="13"/>
      <c r="B67" s="14" t="s">
        <v>138</v>
      </c>
      <c r="C67" s="14" t="s">
        <v>17</v>
      </c>
      <c r="D67" s="15" t="s">
        <v>18</v>
      </c>
      <c r="E67" s="271" t="s">
        <v>19</v>
      </c>
      <c r="F67" s="272"/>
      <c r="G67" s="271" t="s">
        <v>20</v>
      </c>
      <c r="H67" s="272"/>
      <c r="I67" s="271" t="s">
        <v>21</v>
      </c>
      <c r="J67" s="272"/>
      <c r="K67" s="271" t="s">
        <v>22</v>
      </c>
      <c r="L67" s="272"/>
      <c r="M67" s="271"/>
      <c r="N67" s="272"/>
      <c r="O67" s="16" t="s">
        <v>23</v>
      </c>
      <c r="P67" s="17" t="s">
        <v>24</v>
      </c>
      <c r="Q67" s="18" t="s">
        <v>25</v>
      </c>
      <c r="R67" s="19"/>
      <c r="S67" s="273" t="s">
        <v>26</v>
      </c>
      <c r="T67" s="274"/>
      <c r="V67" s="20" t="s">
        <v>27</v>
      </c>
      <c r="W67" s="21"/>
      <c r="X67" s="22" t="s">
        <v>28</v>
      </c>
    </row>
    <row r="68" spans="1:24" ht="15">
      <c r="A68" s="23" t="s">
        <v>19</v>
      </c>
      <c r="B68" s="24">
        <v>1400</v>
      </c>
      <c r="C68" s="24" t="s">
        <v>56</v>
      </c>
      <c r="D68" s="25" t="s">
        <v>1</v>
      </c>
      <c r="E68" s="26"/>
      <c r="F68" s="27"/>
      <c r="G68" s="28">
        <f>+Q78</f>
        <v>0</v>
      </c>
      <c r="H68" s="29">
        <f>+R78</f>
        <v>3</v>
      </c>
      <c r="I68" s="28">
        <f>Q74</f>
        <v>2</v>
      </c>
      <c r="J68" s="29">
        <f>R74</f>
        <v>3</v>
      </c>
      <c r="K68" s="28">
        <f>Q76</f>
        <v>0</v>
      </c>
      <c r="L68" s="29">
        <f>R76</f>
        <v>3</v>
      </c>
      <c r="M68" s="28"/>
      <c r="N68" s="29"/>
      <c r="O68" s="30">
        <f>IF(SUM(E68:N68)=0,"",COUNTIF(F68:F71,"3"))</f>
        <v>0</v>
      </c>
      <c r="P68" s="31">
        <f>IF(SUM(F68:O68)=0,"",COUNTIF(E68:E71,"3"))</f>
        <v>3</v>
      </c>
      <c r="Q68" s="32">
        <f>IF(SUM(E68:N68)=0,"",SUM(F68:F71))</f>
        <v>2</v>
      </c>
      <c r="R68" s="33">
        <f>IF(SUM(E68:N68)=0,"",SUM(E68:E71))</f>
        <v>9</v>
      </c>
      <c r="S68" s="275">
        <v>4</v>
      </c>
      <c r="T68" s="276"/>
      <c r="V68" s="34">
        <f>+V74+V76+V78</f>
        <v>89</v>
      </c>
      <c r="W68" s="35">
        <f>+W74+W76+W78</f>
        <v>115</v>
      </c>
      <c r="X68" s="36">
        <f>+V68-W68</f>
        <v>-26</v>
      </c>
    </row>
    <row r="69" spans="1:24" ht="15">
      <c r="A69" s="37" t="s">
        <v>20</v>
      </c>
      <c r="B69" s="24">
        <v>1300</v>
      </c>
      <c r="C69" s="24" t="s">
        <v>52</v>
      </c>
      <c r="D69" s="38" t="s">
        <v>1</v>
      </c>
      <c r="E69" s="39">
        <f>+R78</f>
        <v>3</v>
      </c>
      <c r="F69" s="40">
        <f>+Q78</f>
        <v>0</v>
      </c>
      <c r="G69" s="41"/>
      <c r="H69" s="42"/>
      <c r="I69" s="39">
        <f>Q77</f>
        <v>0</v>
      </c>
      <c r="J69" s="40">
        <f>R77</f>
        <v>3</v>
      </c>
      <c r="K69" s="39">
        <f>Q75</f>
        <v>3</v>
      </c>
      <c r="L69" s="40">
        <f>R75</f>
        <v>0</v>
      </c>
      <c r="M69" s="39"/>
      <c r="N69" s="40"/>
      <c r="O69" s="30">
        <f>IF(SUM(E69:N69)=0,"",COUNTIF(H68:H71,"3"))</f>
        <v>2</v>
      </c>
      <c r="P69" s="31">
        <f>IF(SUM(F69:O69)=0,"",COUNTIF(G68:G71,"3"))</f>
        <v>1</v>
      </c>
      <c r="Q69" s="32">
        <f>IF(SUM(E69:N69)=0,"",SUM(H68:H71))</f>
        <v>6</v>
      </c>
      <c r="R69" s="33">
        <f>IF(SUM(E69:N69)=0,"",SUM(G68:G71))</f>
        <v>3</v>
      </c>
      <c r="S69" s="275">
        <v>2</v>
      </c>
      <c r="T69" s="276"/>
      <c r="V69" s="34">
        <f>+V75+V77+W78</f>
        <v>91</v>
      </c>
      <c r="W69" s="35">
        <f>+W75+W77+V78</f>
        <v>70</v>
      </c>
      <c r="X69" s="36">
        <f>+V69-W69</f>
        <v>21</v>
      </c>
    </row>
    <row r="70" spans="1:24" ht="15">
      <c r="A70" s="37" t="s">
        <v>21</v>
      </c>
      <c r="B70" s="24">
        <v>1260</v>
      </c>
      <c r="C70" s="24" t="s">
        <v>44</v>
      </c>
      <c r="D70" s="38" t="s">
        <v>3</v>
      </c>
      <c r="E70" s="39">
        <f>+R74</f>
        <v>3</v>
      </c>
      <c r="F70" s="40">
        <f>+Q74</f>
        <v>2</v>
      </c>
      <c r="G70" s="39">
        <f>R77</f>
        <v>3</v>
      </c>
      <c r="H70" s="40">
        <f>Q77</f>
        <v>0</v>
      </c>
      <c r="I70" s="41"/>
      <c r="J70" s="42"/>
      <c r="K70" s="39">
        <f>Q79</f>
        <v>3</v>
      </c>
      <c r="L70" s="40">
        <f>R79</f>
        <v>0</v>
      </c>
      <c r="M70" s="39"/>
      <c r="N70" s="40"/>
      <c r="O70" s="30">
        <f>IF(SUM(E70:N70)=0,"",COUNTIF(J68:J71,"3"))</f>
        <v>3</v>
      </c>
      <c r="P70" s="31">
        <f>IF(SUM(F70:O70)=0,"",COUNTIF(I68:I71,"3"))</f>
        <v>0</v>
      </c>
      <c r="Q70" s="32">
        <f>IF(SUM(E70:N70)=0,"",SUM(J68:J71))</f>
        <v>9</v>
      </c>
      <c r="R70" s="33">
        <f>IF(SUM(E70:N70)=0,"",SUM(I68:I71))</f>
        <v>2</v>
      </c>
      <c r="S70" s="275">
        <v>1</v>
      </c>
      <c r="T70" s="276"/>
      <c r="V70" s="34">
        <f>+W74+W77+V79</f>
        <v>115</v>
      </c>
      <c r="W70" s="35">
        <f>+V74+V77+W79</f>
        <v>82</v>
      </c>
      <c r="X70" s="36">
        <f>+V70-W70</f>
        <v>33</v>
      </c>
    </row>
    <row r="71" spans="1:24" ht="15.75" thickBot="1">
      <c r="A71" s="43" t="s">
        <v>22</v>
      </c>
      <c r="B71" s="44">
        <v>1028</v>
      </c>
      <c r="C71" s="44" t="s">
        <v>123</v>
      </c>
      <c r="D71" s="45" t="s">
        <v>12</v>
      </c>
      <c r="E71" s="46">
        <f>R76</f>
        <v>3</v>
      </c>
      <c r="F71" s="47">
        <f>Q76</f>
        <v>0</v>
      </c>
      <c r="G71" s="46">
        <f>R75</f>
        <v>0</v>
      </c>
      <c r="H71" s="47">
        <f>Q75</f>
        <v>3</v>
      </c>
      <c r="I71" s="46">
        <f>R79</f>
        <v>0</v>
      </c>
      <c r="J71" s="47">
        <f>Q79</f>
        <v>3</v>
      </c>
      <c r="K71" s="48"/>
      <c r="L71" s="49"/>
      <c r="M71" s="46"/>
      <c r="N71" s="47"/>
      <c r="O71" s="50">
        <f>IF(SUM(E71:N71)=0,"",COUNTIF(L68:L71,"3"))</f>
        <v>1</v>
      </c>
      <c r="P71" s="51">
        <f>IF(SUM(F71:O71)=0,"",COUNTIF(K68:K71,"3"))</f>
        <v>2</v>
      </c>
      <c r="Q71" s="52">
        <f>IF(SUM(E71:N72)=0,"",SUM(L68:L71))</f>
        <v>3</v>
      </c>
      <c r="R71" s="53">
        <f>IF(SUM(E71:N71)=0,"",SUM(K68:K71))</f>
        <v>6</v>
      </c>
      <c r="S71" s="277">
        <v>3</v>
      </c>
      <c r="T71" s="278"/>
      <c r="V71" s="34">
        <f>+W75+W76+W79</f>
        <v>63</v>
      </c>
      <c r="W71" s="35">
        <f>+V75+V76+V79</f>
        <v>91</v>
      </c>
      <c r="X71" s="36">
        <f>+V71-W71</f>
        <v>-28</v>
      </c>
    </row>
    <row r="72" spans="1:25" ht="16.5" outlineLevel="1" thickTop="1">
      <c r="A72" s="54"/>
      <c r="B72" s="175"/>
      <c r="C72" s="55" t="s">
        <v>29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58"/>
      <c r="V72" s="59"/>
      <c r="W72" s="60" t="s">
        <v>30</v>
      </c>
      <c r="X72" s="61">
        <f>SUM(X68:X71)</f>
        <v>0</v>
      </c>
      <c r="Y72" s="60" t="str">
        <f>IF(X72=0,"OK","Virhe")</f>
        <v>OK</v>
      </c>
    </row>
    <row r="73" spans="1:24" ht="16.5" outlineLevel="1" thickBot="1">
      <c r="A73" s="62"/>
      <c r="B73" s="176"/>
      <c r="C73" s="63" t="s">
        <v>31</v>
      </c>
      <c r="D73" s="64"/>
      <c r="E73" s="64"/>
      <c r="F73" s="65"/>
      <c r="G73" s="279" t="s">
        <v>32</v>
      </c>
      <c r="H73" s="280"/>
      <c r="I73" s="281" t="s">
        <v>33</v>
      </c>
      <c r="J73" s="280"/>
      <c r="K73" s="281" t="s">
        <v>34</v>
      </c>
      <c r="L73" s="280"/>
      <c r="M73" s="281" t="s">
        <v>35</v>
      </c>
      <c r="N73" s="280"/>
      <c r="O73" s="281" t="s">
        <v>36</v>
      </c>
      <c r="P73" s="280"/>
      <c r="Q73" s="282" t="s">
        <v>37</v>
      </c>
      <c r="R73" s="283"/>
      <c r="T73" s="66"/>
      <c r="V73" s="67" t="s">
        <v>27</v>
      </c>
      <c r="W73" s="68"/>
      <c r="X73" s="22" t="s">
        <v>28</v>
      </c>
    </row>
    <row r="74" spans="1:35" ht="15.75" outlineLevel="1">
      <c r="A74" s="69" t="s">
        <v>38</v>
      </c>
      <c r="B74" s="177"/>
      <c r="C74" s="70" t="str">
        <f>IF(C68&gt;"",C68,"")</f>
        <v>Holmqvist Jens</v>
      </c>
      <c r="D74" s="71" t="str">
        <f>IF(C70&gt;"",C70,"")</f>
        <v>Lukk Delia</v>
      </c>
      <c r="E74" s="56"/>
      <c r="F74" s="72"/>
      <c r="G74" s="284">
        <v>8</v>
      </c>
      <c r="H74" s="285"/>
      <c r="I74" s="286">
        <v>-8</v>
      </c>
      <c r="J74" s="287"/>
      <c r="K74" s="286">
        <v>-4</v>
      </c>
      <c r="L74" s="287"/>
      <c r="M74" s="286">
        <v>8</v>
      </c>
      <c r="N74" s="287"/>
      <c r="O74" s="288">
        <v>-9</v>
      </c>
      <c r="P74" s="287"/>
      <c r="Q74" s="73">
        <f aca="true" t="shared" si="44" ref="Q74:Q79">IF(COUNT(G74:O74)=0,"",COUNTIF(G74:O74,"&gt;=0"))</f>
        <v>2</v>
      </c>
      <c r="R74" s="74">
        <f aca="true" t="shared" si="45" ref="R74:R79">IF(COUNT(G74:O74)=0,"",(IF(LEFT(G74,1)="-",1,0)+IF(LEFT(I74,1)="-",1,0)+IF(LEFT(K74,1)="-",1,0)+IF(LEFT(M74,1)="-",1,0)+IF(LEFT(O74,1)="-",1,0)))</f>
        <v>3</v>
      </c>
      <c r="S74" s="75"/>
      <c r="T74" s="76"/>
      <c r="V74" s="77">
        <f aca="true" t="shared" si="46" ref="V74:W79">+Z74+AB74+AD74+AF74+AH74</f>
        <v>43</v>
      </c>
      <c r="W74" s="78">
        <f t="shared" si="46"/>
        <v>49</v>
      </c>
      <c r="X74" s="79">
        <f aca="true" t="shared" si="47" ref="X74:X79">+V74-W74</f>
        <v>-6</v>
      </c>
      <c r="Z74" s="80">
        <f>IF(G74="",0,IF(LEFT(G74,1)="-",ABS(G74),(IF(G74&gt;9,G74+2,11))))</f>
        <v>11</v>
      </c>
      <c r="AA74" s="81">
        <f aca="true" t="shared" si="48" ref="AA74:AA79">IF(G74="",0,IF(LEFT(G74,1)="-",(IF(ABS(G74)&gt;9,(ABS(G74)+2),11)),G74))</f>
        <v>8</v>
      </c>
      <c r="AB74" s="80">
        <f>IF(I74="",0,IF(LEFT(I74,1)="-",ABS(I74),(IF(I74&gt;9,I74+2,11))))</f>
        <v>8</v>
      </c>
      <c r="AC74" s="81">
        <f aca="true" t="shared" si="49" ref="AC74:AC79">IF(I74="",0,IF(LEFT(I74,1)="-",(IF(ABS(I74)&gt;9,(ABS(I74)+2),11)),I74))</f>
        <v>11</v>
      </c>
      <c r="AD74" s="80">
        <f>IF(K74="",0,IF(LEFT(K74,1)="-",ABS(K74),(IF(K74&gt;9,K74+2,11))))</f>
        <v>4</v>
      </c>
      <c r="AE74" s="81">
        <f aca="true" t="shared" si="50" ref="AE74:AE79">IF(K74="",0,IF(LEFT(K74,1)="-",(IF(ABS(K74)&gt;9,(ABS(K74)+2),11)),K74))</f>
        <v>11</v>
      </c>
      <c r="AF74" s="80">
        <f>IF(M74="",0,IF(LEFT(M74,1)="-",ABS(M74),(IF(M74&gt;9,M74+2,11))))</f>
        <v>11</v>
      </c>
      <c r="AG74" s="81">
        <f aca="true" t="shared" si="51" ref="AG74:AG79">IF(M74="",0,IF(LEFT(M74,1)="-",(IF(ABS(M74)&gt;9,(ABS(M74)+2),11)),M74))</f>
        <v>8</v>
      </c>
      <c r="AH74" s="80">
        <f aca="true" t="shared" si="52" ref="AH74:AH79">IF(O74="",0,IF(LEFT(O74,1)="-",ABS(O74),(IF(O74&gt;9,O74+2,11))))</f>
        <v>9</v>
      </c>
      <c r="AI74" s="81">
        <f aca="true" t="shared" si="53" ref="AI74:AI79">IF(O74="",0,IF(LEFT(O74,1)="-",(IF(ABS(O74)&gt;9,(ABS(O74)+2),11)),O74))</f>
        <v>11</v>
      </c>
    </row>
    <row r="75" spans="1:35" ht="15.75" outlineLevel="1">
      <c r="A75" s="69" t="s">
        <v>39</v>
      </c>
      <c r="B75" s="177"/>
      <c r="C75" s="70" t="str">
        <f>IF(C69&gt;"",C69,"")</f>
        <v>Lindgren Hugo</v>
      </c>
      <c r="D75" s="82" t="str">
        <f>IF(C71&gt;"",C71,"")</f>
        <v>Käppi Eerika</v>
      </c>
      <c r="E75" s="83"/>
      <c r="F75" s="72"/>
      <c r="G75" s="289">
        <v>1</v>
      </c>
      <c r="H75" s="290"/>
      <c r="I75" s="289">
        <v>4</v>
      </c>
      <c r="J75" s="290"/>
      <c r="K75" s="289">
        <v>10</v>
      </c>
      <c r="L75" s="290"/>
      <c r="M75" s="289"/>
      <c r="N75" s="290"/>
      <c r="O75" s="289"/>
      <c r="P75" s="290"/>
      <c r="Q75" s="73">
        <f t="shared" si="44"/>
        <v>3</v>
      </c>
      <c r="R75" s="74">
        <f t="shared" si="45"/>
        <v>0</v>
      </c>
      <c r="S75" s="84"/>
      <c r="T75" s="85"/>
      <c r="V75" s="77">
        <f t="shared" si="46"/>
        <v>34</v>
      </c>
      <c r="W75" s="78">
        <f t="shared" si="46"/>
        <v>15</v>
      </c>
      <c r="X75" s="79">
        <f t="shared" si="47"/>
        <v>19</v>
      </c>
      <c r="Z75" s="86">
        <f>IF(G75="",0,IF(LEFT(G75,1)="-",ABS(G75),(IF(G75&gt;9,G75+2,11))))</f>
        <v>11</v>
      </c>
      <c r="AA75" s="87">
        <f t="shared" si="48"/>
        <v>1</v>
      </c>
      <c r="AB75" s="86">
        <f>IF(I75="",0,IF(LEFT(I75,1)="-",ABS(I75),(IF(I75&gt;9,I75+2,11))))</f>
        <v>11</v>
      </c>
      <c r="AC75" s="87">
        <f t="shared" si="49"/>
        <v>4</v>
      </c>
      <c r="AD75" s="86">
        <f>IF(K75="",0,IF(LEFT(K75,1)="-",ABS(K75),(IF(K75&gt;9,K75+2,11))))</f>
        <v>12</v>
      </c>
      <c r="AE75" s="87">
        <f t="shared" si="50"/>
        <v>10</v>
      </c>
      <c r="AF75" s="86">
        <f>IF(M75="",0,IF(LEFT(M75,1)="-",ABS(M75),(IF(M75&gt;9,M75+2,11))))</f>
        <v>0</v>
      </c>
      <c r="AG75" s="87">
        <f t="shared" si="51"/>
        <v>0</v>
      </c>
      <c r="AH75" s="86">
        <f t="shared" si="52"/>
        <v>0</v>
      </c>
      <c r="AI75" s="87">
        <f t="shared" si="53"/>
        <v>0</v>
      </c>
    </row>
    <row r="76" spans="1:35" ht="16.5" outlineLevel="1" thickBot="1">
      <c r="A76" s="69" t="s">
        <v>40</v>
      </c>
      <c r="B76" s="177"/>
      <c r="C76" s="88" t="str">
        <f>IF(C68&gt;"",C68,"")</f>
        <v>Holmqvist Jens</v>
      </c>
      <c r="D76" s="89" t="str">
        <f>IF(C71&gt;"",C71,"")</f>
        <v>Käppi Eerika</v>
      </c>
      <c r="E76" s="64"/>
      <c r="F76" s="65"/>
      <c r="G76" s="291">
        <v>-8</v>
      </c>
      <c r="H76" s="292"/>
      <c r="I76" s="291">
        <v>-7</v>
      </c>
      <c r="J76" s="292"/>
      <c r="K76" s="291">
        <v>-9</v>
      </c>
      <c r="L76" s="292"/>
      <c r="M76" s="291"/>
      <c r="N76" s="292"/>
      <c r="O76" s="291"/>
      <c r="P76" s="292"/>
      <c r="Q76" s="73">
        <f t="shared" si="44"/>
        <v>0</v>
      </c>
      <c r="R76" s="74">
        <f t="shared" si="45"/>
        <v>3</v>
      </c>
      <c r="S76" s="84"/>
      <c r="T76" s="85"/>
      <c r="V76" s="77">
        <f t="shared" si="46"/>
        <v>24</v>
      </c>
      <c r="W76" s="78">
        <f t="shared" si="46"/>
        <v>33</v>
      </c>
      <c r="X76" s="79">
        <f t="shared" si="47"/>
        <v>-9</v>
      </c>
      <c r="Z76" s="86">
        <f aca="true" t="shared" si="54" ref="Z76:AF79">IF(G76="",0,IF(LEFT(G76,1)="-",ABS(G76),(IF(G76&gt;9,G76+2,11))))</f>
        <v>8</v>
      </c>
      <c r="AA76" s="87">
        <f t="shared" si="48"/>
        <v>11</v>
      </c>
      <c r="AB76" s="86">
        <f t="shared" si="54"/>
        <v>7</v>
      </c>
      <c r="AC76" s="87">
        <f t="shared" si="49"/>
        <v>11</v>
      </c>
      <c r="AD76" s="86">
        <f t="shared" si="54"/>
        <v>9</v>
      </c>
      <c r="AE76" s="87">
        <f t="shared" si="50"/>
        <v>11</v>
      </c>
      <c r="AF76" s="86">
        <f t="shared" si="54"/>
        <v>0</v>
      </c>
      <c r="AG76" s="87">
        <f t="shared" si="51"/>
        <v>0</v>
      </c>
      <c r="AH76" s="86">
        <f t="shared" si="52"/>
        <v>0</v>
      </c>
      <c r="AI76" s="87">
        <f t="shared" si="53"/>
        <v>0</v>
      </c>
    </row>
    <row r="77" spans="1:35" ht="15.75" outlineLevel="1">
      <c r="A77" s="69" t="s">
        <v>41</v>
      </c>
      <c r="B77" s="177"/>
      <c r="C77" s="70" t="str">
        <f>IF(C69&gt;"",C69,"")</f>
        <v>Lindgren Hugo</v>
      </c>
      <c r="D77" s="82" t="str">
        <f>IF(C70&gt;"",C70,"")</f>
        <v>Lukk Delia</v>
      </c>
      <c r="E77" s="56"/>
      <c r="F77" s="72"/>
      <c r="G77" s="286">
        <v>-8</v>
      </c>
      <c r="H77" s="287"/>
      <c r="I77" s="286">
        <v>-9</v>
      </c>
      <c r="J77" s="287"/>
      <c r="K77" s="286">
        <v>-7</v>
      </c>
      <c r="L77" s="287"/>
      <c r="M77" s="286"/>
      <c r="N77" s="287"/>
      <c r="O77" s="286"/>
      <c r="P77" s="287"/>
      <c r="Q77" s="73">
        <f t="shared" si="44"/>
        <v>0</v>
      </c>
      <c r="R77" s="74">
        <f t="shared" si="45"/>
        <v>3</v>
      </c>
      <c r="S77" s="84"/>
      <c r="T77" s="85"/>
      <c r="V77" s="77">
        <f t="shared" si="46"/>
        <v>24</v>
      </c>
      <c r="W77" s="78">
        <f t="shared" si="46"/>
        <v>33</v>
      </c>
      <c r="X77" s="79">
        <f t="shared" si="47"/>
        <v>-9</v>
      </c>
      <c r="Z77" s="86">
        <f t="shared" si="54"/>
        <v>8</v>
      </c>
      <c r="AA77" s="87">
        <f t="shared" si="48"/>
        <v>11</v>
      </c>
      <c r="AB77" s="86">
        <f t="shared" si="54"/>
        <v>9</v>
      </c>
      <c r="AC77" s="87">
        <f t="shared" si="49"/>
        <v>11</v>
      </c>
      <c r="AD77" s="86">
        <f t="shared" si="54"/>
        <v>7</v>
      </c>
      <c r="AE77" s="87">
        <f t="shared" si="50"/>
        <v>11</v>
      </c>
      <c r="AF77" s="86">
        <f t="shared" si="54"/>
        <v>0</v>
      </c>
      <c r="AG77" s="87">
        <f t="shared" si="51"/>
        <v>0</v>
      </c>
      <c r="AH77" s="86">
        <f t="shared" si="52"/>
        <v>0</v>
      </c>
      <c r="AI77" s="87">
        <f t="shared" si="53"/>
        <v>0</v>
      </c>
    </row>
    <row r="78" spans="1:35" ht="15.75" outlineLevel="1">
      <c r="A78" s="69" t="s">
        <v>42</v>
      </c>
      <c r="B78" s="177"/>
      <c r="C78" s="70" t="str">
        <f>IF(C68&gt;"",C68,"")</f>
        <v>Holmqvist Jens</v>
      </c>
      <c r="D78" s="82" t="str">
        <f>IF(C69&gt;"",C69,"")</f>
        <v>Lindgren Hugo</v>
      </c>
      <c r="E78" s="83"/>
      <c r="F78" s="72"/>
      <c r="G78" s="289">
        <v>-4</v>
      </c>
      <c r="H78" s="290"/>
      <c r="I78" s="289">
        <v>-9</v>
      </c>
      <c r="J78" s="290"/>
      <c r="K78" s="293">
        <v>-9</v>
      </c>
      <c r="L78" s="290"/>
      <c r="M78" s="289"/>
      <c r="N78" s="290"/>
      <c r="O78" s="289"/>
      <c r="P78" s="290"/>
      <c r="Q78" s="73">
        <f t="shared" si="44"/>
        <v>0</v>
      </c>
      <c r="R78" s="74">
        <f t="shared" si="45"/>
        <v>3</v>
      </c>
      <c r="S78" s="84"/>
      <c r="T78" s="85"/>
      <c r="V78" s="77">
        <f t="shared" si="46"/>
        <v>22</v>
      </c>
      <c r="W78" s="78">
        <f t="shared" si="46"/>
        <v>33</v>
      </c>
      <c r="X78" s="79">
        <f t="shared" si="47"/>
        <v>-11</v>
      </c>
      <c r="Z78" s="86">
        <f t="shared" si="54"/>
        <v>4</v>
      </c>
      <c r="AA78" s="87">
        <f t="shared" si="48"/>
        <v>11</v>
      </c>
      <c r="AB78" s="86">
        <f t="shared" si="54"/>
        <v>9</v>
      </c>
      <c r="AC78" s="87">
        <f t="shared" si="49"/>
        <v>11</v>
      </c>
      <c r="AD78" s="86">
        <f t="shared" si="54"/>
        <v>9</v>
      </c>
      <c r="AE78" s="87">
        <f t="shared" si="50"/>
        <v>11</v>
      </c>
      <c r="AF78" s="86">
        <f t="shared" si="54"/>
        <v>0</v>
      </c>
      <c r="AG78" s="87">
        <f t="shared" si="51"/>
        <v>0</v>
      </c>
      <c r="AH78" s="86">
        <f t="shared" si="52"/>
        <v>0</v>
      </c>
      <c r="AI78" s="87">
        <f t="shared" si="53"/>
        <v>0</v>
      </c>
    </row>
    <row r="79" spans="1:35" ht="16.5" outlineLevel="1" thickBot="1">
      <c r="A79" s="90" t="s">
        <v>43</v>
      </c>
      <c r="B79" s="178"/>
      <c r="C79" s="91" t="str">
        <f>IF(C70&gt;"",C70,"")</f>
        <v>Lukk Delia</v>
      </c>
      <c r="D79" s="92" t="str">
        <f>IF(C71&gt;"",C71,"")</f>
        <v>Käppi Eerika</v>
      </c>
      <c r="E79" s="93"/>
      <c r="F79" s="94"/>
      <c r="G79" s="294">
        <v>3</v>
      </c>
      <c r="H79" s="295"/>
      <c r="I79" s="294">
        <v>5</v>
      </c>
      <c r="J79" s="295"/>
      <c r="K79" s="294">
        <v>7</v>
      </c>
      <c r="L79" s="295"/>
      <c r="M79" s="294"/>
      <c r="N79" s="295"/>
      <c r="O79" s="294"/>
      <c r="P79" s="295"/>
      <c r="Q79" s="95">
        <f t="shared" si="44"/>
        <v>3</v>
      </c>
      <c r="R79" s="96">
        <f t="shared" si="45"/>
        <v>0</v>
      </c>
      <c r="S79" s="97"/>
      <c r="T79" s="98"/>
      <c r="V79" s="77">
        <f t="shared" si="46"/>
        <v>33</v>
      </c>
      <c r="W79" s="78">
        <f t="shared" si="46"/>
        <v>15</v>
      </c>
      <c r="X79" s="79">
        <f t="shared" si="47"/>
        <v>18</v>
      </c>
      <c r="Z79" s="99">
        <f t="shared" si="54"/>
        <v>11</v>
      </c>
      <c r="AA79" s="100">
        <f t="shared" si="48"/>
        <v>3</v>
      </c>
      <c r="AB79" s="99">
        <f t="shared" si="54"/>
        <v>11</v>
      </c>
      <c r="AC79" s="100">
        <f t="shared" si="49"/>
        <v>5</v>
      </c>
      <c r="AD79" s="99">
        <f t="shared" si="54"/>
        <v>11</v>
      </c>
      <c r="AE79" s="100">
        <f t="shared" si="50"/>
        <v>7</v>
      </c>
      <c r="AF79" s="99">
        <f t="shared" si="54"/>
        <v>0</v>
      </c>
      <c r="AG79" s="100">
        <f t="shared" si="51"/>
        <v>0</v>
      </c>
      <c r="AH79" s="99">
        <f t="shared" si="52"/>
        <v>0</v>
      </c>
      <c r="AI79" s="100">
        <f t="shared" si="53"/>
        <v>0</v>
      </c>
    </row>
    <row r="80" ht="15.75" thickTop="1"/>
  </sheetData>
  <sheetProtection/>
  <mergeCells count="265">
    <mergeCell ref="G78:H78"/>
    <mergeCell ref="I78:J78"/>
    <mergeCell ref="K78:L78"/>
    <mergeCell ref="M78:N78"/>
    <mergeCell ref="O78:P78"/>
    <mergeCell ref="G79:H79"/>
    <mergeCell ref="I79:J79"/>
    <mergeCell ref="K79:L79"/>
    <mergeCell ref="M79:N79"/>
    <mergeCell ref="O79:P79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E67:F67"/>
    <mergeCell ref="G67:H67"/>
    <mergeCell ref="I67:J67"/>
    <mergeCell ref="K67:L67"/>
    <mergeCell ref="M67:N67"/>
    <mergeCell ref="S67:T67"/>
    <mergeCell ref="K65:N65"/>
    <mergeCell ref="O65:Q65"/>
    <mergeCell ref="R65:T65"/>
    <mergeCell ref="E66:G66"/>
    <mergeCell ref="H66:J66"/>
    <mergeCell ref="K66:N66"/>
    <mergeCell ref="R66:T66"/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3.421875" style="0" bestFit="1" customWidth="1"/>
    <col min="4" max="4" width="15.421875" style="0" bestFit="1" customWidth="1"/>
    <col min="5" max="6" width="16.421875" style="0" bestFit="1" customWidth="1"/>
    <col min="7" max="7" width="29.8515625" style="0" bestFit="1" customWidth="1"/>
    <col min="8" max="8" width="28.00390625" style="0" bestFit="1" customWidth="1"/>
  </cols>
  <sheetData>
    <row r="1" ht="15.75" thickBot="1"/>
    <row r="2" spans="7:8" ht="15">
      <c r="G2" s="296" t="s">
        <v>6</v>
      </c>
      <c r="H2" s="297"/>
    </row>
    <row r="3" spans="7:8" ht="15">
      <c r="G3" s="184" t="s">
        <v>139</v>
      </c>
      <c r="H3" s="185" t="s">
        <v>128</v>
      </c>
    </row>
    <row r="4" spans="1:8" ht="15.75" thickBot="1">
      <c r="A4" s="186"/>
      <c r="B4" s="187" t="s">
        <v>140</v>
      </c>
      <c r="C4" s="187" t="s">
        <v>141</v>
      </c>
      <c r="D4" s="188" t="s">
        <v>142</v>
      </c>
      <c r="G4" s="189" t="s">
        <v>143</v>
      </c>
      <c r="H4" s="190" t="s">
        <v>150</v>
      </c>
    </row>
    <row r="5" spans="1:5" ht="15">
      <c r="A5" s="191" t="s">
        <v>19</v>
      </c>
      <c r="B5" s="192" t="s">
        <v>144</v>
      </c>
      <c r="C5" s="195" t="s">
        <v>64</v>
      </c>
      <c r="D5" s="196" t="s">
        <v>1</v>
      </c>
      <c r="E5" s="194" t="s">
        <v>64</v>
      </c>
    </row>
    <row r="6" spans="1:6" ht="15">
      <c r="A6" s="191" t="s">
        <v>20</v>
      </c>
      <c r="B6" s="195"/>
      <c r="C6" s="195"/>
      <c r="D6" s="196"/>
      <c r="E6" s="197"/>
      <c r="F6" s="194" t="s">
        <v>52</v>
      </c>
    </row>
    <row r="7" spans="1:7" ht="15">
      <c r="A7" s="198" t="s">
        <v>21</v>
      </c>
      <c r="B7" s="199"/>
      <c r="C7" s="199"/>
      <c r="D7" s="200"/>
      <c r="E7" s="194" t="s">
        <v>52</v>
      </c>
      <c r="F7" s="201" t="s">
        <v>187</v>
      </c>
      <c r="G7" s="202"/>
    </row>
    <row r="8" spans="1:7" ht="15">
      <c r="A8" s="198" t="s">
        <v>22</v>
      </c>
      <c r="B8" s="199" t="s">
        <v>165</v>
      </c>
      <c r="C8" s="199" t="s">
        <v>52</v>
      </c>
      <c r="D8" s="200" t="s">
        <v>1</v>
      </c>
      <c r="E8" s="197"/>
      <c r="G8" s="194" t="s">
        <v>53</v>
      </c>
    </row>
    <row r="9" spans="1:8" ht="15">
      <c r="A9" s="191" t="s">
        <v>99</v>
      </c>
      <c r="B9" s="195" t="s">
        <v>151</v>
      </c>
      <c r="C9" s="195" t="s">
        <v>73</v>
      </c>
      <c r="D9" s="196" t="s">
        <v>1</v>
      </c>
      <c r="E9" s="194" t="s">
        <v>53</v>
      </c>
      <c r="G9" s="201" t="s">
        <v>200</v>
      </c>
      <c r="H9" s="202"/>
    </row>
    <row r="10" spans="1:8" ht="15">
      <c r="A10" s="191" t="s">
        <v>147</v>
      </c>
      <c r="B10" s="195" t="s">
        <v>153</v>
      </c>
      <c r="C10" s="195" t="s">
        <v>53</v>
      </c>
      <c r="D10" s="196" t="s">
        <v>1</v>
      </c>
      <c r="E10" s="197" t="s">
        <v>183</v>
      </c>
      <c r="F10" s="194" t="s">
        <v>53</v>
      </c>
      <c r="G10" s="202"/>
      <c r="H10" s="202"/>
    </row>
    <row r="11" spans="1:8" ht="15">
      <c r="A11" s="198" t="s">
        <v>148</v>
      </c>
      <c r="B11" s="199"/>
      <c r="C11" s="199"/>
      <c r="D11" s="200"/>
      <c r="E11" s="194" t="s">
        <v>170</v>
      </c>
      <c r="F11" s="197" t="s">
        <v>192</v>
      </c>
      <c r="H11" s="202"/>
    </row>
    <row r="12" spans="1:8" ht="15">
      <c r="A12" s="206" t="s">
        <v>149</v>
      </c>
      <c r="B12" s="207" t="s">
        <v>154</v>
      </c>
      <c r="C12" s="210" t="s">
        <v>170</v>
      </c>
      <c r="D12" s="211" t="s">
        <v>87</v>
      </c>
      <c r="E12" s="197"/>
      <c r="H12" s="205" t="s">
        <v>67</v>
      </c>
    </row>
    <row r="13" spans="1:8" ht="15">
      <c r="A13" s="209"/>
      <c r="B13" s="214"/>
      <c r="C13" s="214"/>
      <c r="D13" s="214"/>
      <c r="F13" s="212"/>
      <c r="G13" s="212"/>
      <c r="H13" s="201" t="s">
        <v>212</v>
      </c>
    </row>
    <row r="14" spans="1:8" ht="15">
      <c r="A14" s="191" t="s">
        <v>156</v>
      </c>
      <c r="B14" s="192" t="s">
        <v>152</v>
      </c>
      <c r="C14" s="195" t="s">
        <v>54</v>
      </c>
      <c r="D14" s="196" t="s">
        <v>55</v>
      </c>
      <c r="E14" s="194" t="s">
        <v>54</v>
      </c>
      <c r="H14" s="213"/>
    </row>
    <row r="15" spans="1:8" ht="15">
      <c r="A15" s="191" t="s">
        <v>157</v>
      </c>
      <c r="B15" s="195"/>
      <c r="C15" s="195"/>
      <c r="D15" s="196"/>
      <c r="E15" s="197"/>
      <c r="F15" s="194" t="s">
        <v>67</v>
      </c>
      <c r="H15" s="213"/>
    </row>
    <row r="16" spans="1:8" ht="15">
      <c r="A16" s="198" t="s">
        <v>158</v>
      </c>
      <c r="B16" s="199" t="s">
        <v>146</v>
      </c>
      <c r="C16" s="199" t="s">
        <v>67</v>
      </c>
      <c r="D16" s="200" t="s">
        <v>1</v>
      </c>
      <c r="E16" s="194" t="s">
        <v>67</v>
      </c>
      <c r="F16" s="201" t="s">
        <v>188</v>
      </c>
      <c r="G16" s="202"/>
      <c r="H16" s="213"/>
    </row>
    <row r="17" spans="1:8" ht="15">
      <c r="A17" s="198" t="s">
        <v>159</v>
      </c>
      <c r="B17" s="203" t="s">
        <v>164</v>
      </c>
      <c r="C17" s="199" t="s">
        <v>44</v>
      </c>
      <c r="D17" s="200" t="s">
        <v>3</v>
      </c>
      <c r="E17" s="197" t="s">
        <v>185</v>
      </c>
      <c r="G17" s="194" t="s">
        <v>67</v>
      </c>
      <c r="H17" s="213"/>
    </row>
    <row r="18" spans="1:8" ht="15">
      <c r="A18" s="191" t="s">
        <v>160</v>
      </c>
      <c r="B18" s="195" t="s">
        <v>155</v>
      </c>
      <c r="C18" s="195" t="s">
        <v>78</v>
      </c>
      <c r="D18" s="196" t="s">
        <v>79</v>
      </c>
      <c r="E18" s="194" t="s">
        <v>78</v>
      </c>
      <c r="G18" s="197" t="s">
        <v>195</v>
      </c>
      <c r="H18" s="212"/>
    </row>
    <row r="19" spans="1:8" ht="15">
      <c r="A19" s="191" t="s">
        <v>161</v>
      </c>
      <c r="B19" s="195"/>
      <c r="C19" s="195"/>
      <c r="D19" s="196"/>
      <c r="E19" s="197"/>
      <c r="F19" s="194" t="s">
        <v>70</v>
      </c>
      <c r="G19" s="202"/>
      <c r="H19" s="212"/>
    </row>
    <row r="20" spans="1:8" ht="15">
      <c r="A20" s="198" t="s">
        <v>162</v>
      </c>
      <c r="B20" s="199"/>
      <c r="C20" s="199"/>
      <c r="D20" s="200"/>
      <c r="E20" s="194" t="s">
        <v>70</v>
      </c>
      <c r="F20" s="197" t="s">
        <v>186</v>
      </c>
      <c r="H20" s="212"/>
    </row>
    <row r="21" spans="1:8" ht="15">
      <c r="A21" s="206" t="s">
        <v>163</v>
      </c>
      <c r="B21" s="207" t="s">
        <v>145</v>
      </c>
      <c r="C21" s="210" t="s">
        <v>70</v>
      </c>
      <c r="D21" s="211" t="s">
        <v>48</v>
      </c>
      <c r="E21" s="197"/>
      <c r="H21" s="212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Header>&amp;LARF Junior Cup 2013&amp;CMejlans Bollförening r.f.&amp;R&amp;A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130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7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0.4166666666666667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1721</v>
      </c>
      <c r="C4" s="24" t="s">
        <v>90</v>
      </c>
      <c r="D4" s="25" t="s">
        <v>12</v>
      </c>
      <c r="E4" s="26"/>
      <c r="F4" s="27"/>
      <c r="G4" s="28">
        <f>+Q14</f>
        <v>1</v>
      </c>
      <c r="H4" s="29">
        <f>+R14</f>
        <v>3</v>
      </c>
      <c r="I4" s="28">
        <f>Q10</f>
        <v>2</v>
      </c>
      <c r="J4" s="29">
        <f>R10</f>
        <v>3</v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1</v>
      </c>
      <c r="P4" s="31">
        <f>IF(SUM(F4:O4)=0,"",COUNTIF(E4:E7,"3"))</f>
        <v>2</v>
      </c>
      <c r="Q4" s="32">
        <f>IF(SUM(E4:N4)=0,"",SUM(F4:F7))</f>
        <v>6</v>
      </c>
      <c r="R4" s="33">
        <f>IF(SUM(E4:N4)=0,"",SUM(E4:E7))</f>
        <v>6</v>
      </c>
      <c r="S4" s="275">
        <v>3</v>
      </c>
      <c r="T4" s="276"/>
      <c r="V4" s="34">
        <f>+V10+V12+V14</f>
        <v>112</v>
      </c>
      <c r="W4" s="35">
        <f>+W10+W12+W14</f>
        <v>118</v>
      </c>
      <c r="X4" s="36">
        <f>+V4-W4</f>
        <v>-6</v>
      </c>
    </row>
    <row r="5" spans="1:24" ht="15">
      <c r="A5" s="37" t="s">
        <v>20</v>
      </c>
      <c r="B5" s="24">
        <v>1650</v>
      </c>
      <c r="C5" s="24" t="s">
        <v>69</v>
      </c>
      <c r="D5" s="38" t="s">
        <v>1</v>
      </c>
      <c r="E5" s="39">
        <f>+R14</f>
        <v>3</v>
      </c>
      <c r="F5" s="40">
        <f>+Q14</f>
        <v>1</v>
      </c>
      <c r="G5" s="41"/>
      <c r="H5" s="42"/>
      <c r="I5" s="39">
        <f>Q13</f>
        <v>3</v>
      </c>
      <c r="J5" s="40">
        <f>R13</f>
        <v>1</v>
      </c>
      <c r="K5" s="39">
        <f>Q11</f>
        <v>3</v>
      </c>
      <c r="L5" s="40">
        <f>R11</f>
        <v>1</v>
      </c>
      <c r="M5" s="39"/>
      <c r="N5" s="40"/>
      <c r="O5" s="30">
        <f>IF(SUM(E5:N5)=0,"",COUNTIF(H4:H7,"3"))</f>
        <v>3</v>
      </c>
      <c r="P5" s="31">
        <f>IF(SUM(F5:O5)=0,"",COUNTIF(G4:G7,"3"))</f>
        <v>0</v>
      </c>
      <c r="Q5" s="32">
        <f>IF(SUM(E5:N5)=0,"",SUM(H4:H7))</f>
        <v>9</v>
      </c>
      <c r="R5" s="33">
        <f>IF(SUM(E5:N5)=0,"",SUM(G4:G7))</f>
        <v>3</v>
      </c>
      <c r="S5" s="275">
        <v>1</v>
      </c>
      <c r="T5" s="276"/>
      <c r="V5" s="34">
        <f>+V11+V13+W14</f>
        <v>120</v>
      </c>
      <c r="W5" s="35">
        <f>+W11+W13+V14</f>
        <v>98</v>
      </c>
      <c r="X5" s="36">
        <f>+V5-W5</f>
        <v>22</v>
      </c>
    </row>
    <row r="6" spans="1:24" ht="15">
      <c r="A6" s="37" t="s">
        <v>21</v>
      </c>
      <c r="B6" s="24">
        <v>1555</v>
      </c>
      <c r="C6" s="24" t="s">
        <v>131</v>
      </c>
      <c r="D6" s="38" t="s">
        <v>109</v>
      </c>
      <c r="E6" s="39">
        <f>+R10</f>
        <v>3</v>
      </c>
      <c r="F6" s="40">
        <f>+Q10</f>
        <v>2</v>
      </c>
      <c r="G6" s="39">
        <f>R13</f>
        <v>1</v>
      </c>
      <c r="H6" s="40">
        <f>Q13</f>
        <v>3</v>
      </c>
      <c r="I6" s="41"/>
      <c r="J6" s="42"/>
      <c r="K6" s="39">
        <f>Q15</f>
        <v>3</v>
      </c>
      <c r="L6" s="40">
        <f>R15</f>
        <v>0</v>
      </c>
      <c r="M6" s="39"/>
      <c r="N6" s="40"/>
      <c r="O6" s="30">
        <f>IF(SUM(E6:N6)=0,"",COUNTIF(J4:J7,"3"))</f>
        <v>2</v>
      </c>
      <c r="P6" s="31">
        <f>IF(SUM(F6:O6)=0,"",COUNTIF(I4:I7,"3"))</f>
        <v>1</v>
      </c>
      <c r="Q6" s="32">
        <f>IF(SUM(E6:N6)=0,"",SUM(J4:J7))</f>
        <v>7</v>
      </c>
      <c r="R6" s="33">
        <f>IF(SUM(E6:N6)=0,"",SUM(I4:I7))</f>
        <v>5</v>
      </c>
      <c r="S6" s="275">
        <v>2</v>
      </c>
      <c r="T6" s="276"/>
      <c r="V6" s="34">
        <f>+W10+W13+V15</f>
        <v>117</v>
      </c>
      <c r="W6" s="35">
        <f>+V10+V13+W15</f>
        <v>104</v>
      </c>
      <c r="X6" s="36">
        <f>+V6-W6</f>
        <v>13</v>
      </c>
    </row>
    <row r="7" spans="1:24" ht="15.75" thickBot="1">
      <c r="A7" s="43" t="s">
        <v>22</v>
      </c>
      <c r="B7" s="44">
        <v>1422</v>
      </c>
      <c r="C7" s="44" t="s">
        <v>170</v>
      </c>
      <c r="D7" s="45" t="s">
        <v>87</v>
      </c>
      <c r="E7" s="46">
        <f>R12</f>
        <v>0</v>
      </c>
      <c r="F7" s="47">
        <f>Q12</f>
        <v>3</v>
      </c>
      <c r="G7" s="46">
        <f>R11</f>
        <v>1</v>
      </c>
      <c r="H7" s="47">
        <f>Q11</f>
        <v>3</v>
      </c>
      <c r="I7" s="46">
        <f>R15</f>
        <v>0</v>
      </c>
      <c r="J7" s="47">
        <f>Q15</f>
        <v>3</v>
      </c>
      <c r="K7" s="48"/>
      <c r="L7" s="49"/>
      <c r="M7" s="46"/>
      <c r="N7" s="47"/>
      <c r="O7" s="50">
        <f>IF(SUM(E7:N7)=0,"",COUNTIF(L4:L7,"3"))</f>
        <v>0</v>
      </c>
      <c r="P7" s="51">
        <f>IF(SUM(F7:O7)=0,"",COUNTIF(K4:K7,"3"))</f>
        <v>3</v>
      </c>
      <c r="Q7" s="52">
        <f>IF(SUM(E7:N8)=0,"",SUM(L4:L7))</f>
        <v>1</v>
      </c>
      <c r="R7" s="53">
        <f>IF(SUM(E7:N7)=0,"",SUM(K4:K7))</f>
        <v>9</v>
      </c>
      <c r="S7" s="277">
        <v>4</v>
      </c>
      <c r="T7" s="278"/>
      <c r="V7" s="34">
        <f>+W11+W12+W15</f>
        <v>75</v>
      </c>
      <c r="W7" s="35">
        <f>+V11+V12+V15</f>
        <v>104</v>
      </c>
      <c r="X7" s="36">
        <f>+V7-W7</f>
        <v>-29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Dyroff Alexander</v>
      </c>
      <c r="D10" s="71" t="str">
        <f>IF(C6&gt;"",C6,"")</f>
        <v>Moisseev Sergey</v>
      </c>
      <c r="E10" s="56"/>
      <c r="F10" s="72"/>
      <c r="G10" s="284">
        <v>-8</v>
      </c>
      <c r="H10" s="285"/>
      <c r="I10" s="286">
        <v>12</v>
      </c>
      <c r="J10" s="287"/>
      <c r="K10" s="286">
        <v>9</v>
      </c>
      <c r="L10" s="287"/>
      <c r="M10" s="286">
        <v>-7</v>
      </c>
      <c r="N10" s="287"/>
      <c r="O10" s="288">
        <v>-3</v>
      </c>
      <c r="P10" s="287"/>
      <c r="Q10" s="73">
        <f aca="true" t="shared" si="0" ref="Q10:Q15">IF(COUNT(G10:O10)=0,"",COUNTIF(G10:O10,"&gt;=0"))</f>
        <v>2</v>
      </c>
      <c r="R10" s="74">
        <f aca="true" t="shared" si="1" ref="R10:R15">IF(COUNT(G10:O10)=0,"",(IF(LEFT(G10,1)="-",1,0)+IF(LEFT(I10,1)="-",1,0)+IF(LEFT(K10,1)="-",1,0)+IF(LEFT(M10,1)="-",1,0)+IF(LEFT(O10,1)="-",1,0)))</f>
        <v>3</v>
      </c>
      <c r="S10" s="75"/>
      <c r="T10" s="76"/>
      <c r="V10" s="77">
        <f aca="true" t="shared" si="2" ref="V10:W15">+Z10+AB10+AD10+AF10+AH10</f>
        <v>43</v>
      </c>
      <c r="W10" s="78">
        <f t="shared" si="2"/>
        <v>54</v>
      </c>
      <c r="X10" s="79">
        <f aca="true" t="shared" si="3" ref="X10:X15">+V10-W10</f>
        <v>-11</v>
      </c>
      <c r="Z10" s="80">
        <f>IF(G10="",0,IF(LEFT(G10,1)="-",ABS(G10),(IF(G10&gt;9,G10+2,11))))</f>
        <v>8</v>
      </c>
      <c r="AA10" s="81">
        <f aca="true" t="shared" si="4" ref="AA10:AA15">IF(G10="",0,IF(LEFT(G10,1)="-",(IF(ABS(G10)&gt;9,(ABS(G10)+2),11)),G10))</f>
        <v>11</v>
      </c>
      <c r="AB10" s="80">
        <f>IF(I10="",0,IF(LEFT(I10,1)="-",ABS(I10),(IF(I10&gt;9,I10+2,11))))</f>
        <v>14</v>
      </c>
      <c r="AC10" s="81">
        <f aca="true" t="shared" si="5" ref="AC10:AC15">IF(I10="",0,IF(LEFT(I10,1)="-",(IF(ABS(I10)&gt;9,(ABS(I10)+2),11)),I10))</f>
        <v>12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9</v>
      </c>
      <c r="AF10" s="80">
        <f>IF(M10="",0,IF(LEFT(M10,1)="-",ABS(M10),(IF(M10&gt;9,M10+2,11))))</f>
        <v>7</v>
      </c>
      <c r="AG10" s="81">
        <f aca="true" t="shared" si="7" ref="AG10:AG15">IF(M10="",0,IF(LEFT(M10,1)="-",(IF(ABS(M10)&gt;9,(ABS(M10)+2),11)),M10))</f>
        <v>11</v>
      </c>
      <c r="AH10" s="80">
        <f aca="true" t="shared" si="8" ref="AH10:AH15">IF(O10="",0,IF(LEFT(O10,1)="-",ABS(O10),(IF(O10&gt;9,O10+2,11))))</f>
        <v>3</v>
      </c>
      <c r="AI10" s="81">
        <f aca="true" t="shared" si="9" ref="AI10:AI15">IF(O10="",0,IF(LEFT(O10,1)="-",(IF(ABS(O10)&gt;9,(ABS(O10)+2),11)),O10))</f>
        <v>11</v>
      </c>
    </row>
    <row r="11" spans="1:35" ht="15.75" outlineLevel="1">
      <c r="A11" s="69" t="s">
        <v>39</v>
      </c>
      <c r="B11" s="177"/>
      <c r="C11" s="70" t="str">
        <f>IF(C5&gt;"",C5,"")</f>
        <v>Blixt Ville</v>
      </c>
      <c r="D11" s="82" t="str">
        <f>IF(C7&gt;"",C7,"")</f>
        <v>Pihkala Arttu</v>
      </c>
      <c r="E11" s="83"/>
      <c r="F11" s="72"/>
      <c r="G11" s="289">
        <v>-5</v>
      </c>
      <c r="H11" s="290"/>
      <c r="I11" s="289">
        <v>7</v>
      </c>
      <c r="J11" s="290"/>
      <c r="K11" s="289">
        <v>7</v>
      </c>
      <c r="L11" s="290"/>
      <c r="M11" s="289">
        <v>7</v>
      </c>
      <c r="N11" s="290"/>
      <c r="O11" s="289"/>
      <c r="P11" s="290"/>
      <c r="Q11" s="73">
        <f t="shared" si="0"/>
        <v>3</v>
      </c>
      <c r="R11" s="74">
        <f t="shared" si="1"/>
        <v>1</v>
      </c>
      <c r="S11" s="84"/>
      <c r="T11" s="85"/>
      <c r="V11" s="77">
        <f t="shared" si="2"/>
        <v>38</v>
      </c>
      <c r="W11" s="78">
        <f t="shared" si="2"/>
        <v>32</v>
      </c>
      <c r="X11" s="79">
        <f t="shared" si="3"/>
        <v>6</v>
      </c>
      <c r="Z11" s="86">
        <f>IF(G11="",0,IF(LEFT(G11,1)="-",ABS(G11),(IF(G11&gt;9,G11+2,11))))</f>
        <v>5</v>
      </c>
      <c r="AA11" s="87">
        <f t="shared" si="4"/>
        <v>11</v>
      </c>
      <c r="AB11" s="86">
        <f>IF(I11="",0,IF(LEFT(I11,1)="-",ABS(I11),(IF(I11&gt;9,I11+2,11))))</f>
        <v>11</v>
      </c>
      <c r="AC11" s="87">
        <f t="shared" si="5"/>
        <v>7</v>
      </c>
      <c r="AD11" s="86">
        <f>IF(K11="",0,IF(LEFT(K11,1)="-",ABS(K11),(IF(K11&gt;9,K11+2,11))))</f>
        <v>11</v>
      </c>
      <c r="AE11" s="87">
        <f t="shared" si="6"/>
        <v>7</v>
      </c>
      <c r="AF11" s="86">
        <f>IF(M11="",0,IF(LEFT(M11,1)="-",ABS(M11),(IF(M11&gt;9,M11+2,11))))</f>
        <v>11</v>
      </c>
      <c r="AG11" s="87">
        <f t="shared" si="7"/>
        <v>7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Dyroff Alexander</v>
      </c>
      <c r="D12" s="89" t="str">
        <f>IF(C7&gt;"",C7,"")</f>
        <v>Pihkala Arttu</v>
      </c>
      <c r="E12" s="64"/>
      <c r="F12" s="65"/>
      <c r="G12" s="291">
        <v>6</v>
      </c>
      <c r="H12" s="292"/>
      <c r="I12" s="291">
        <v>7</v>
      </c>
      <c r="J12" s="292"/>
      <c r="K12" s="291">
        <v>9</v>
      </c>
      <c r="L12" s="292"/>
      <c r="M12" s="291"/>
      <c r="N12" s="292"/>
      <c r="O12" s="291"/>
      <c r="P12" s="29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22</v>
      </c>
      <c r="X12" s="79">
        <f t="shared" si="3"/>
        <v>11</v>
      </c>
      <c r="Z12" s="86">
        <f aca="true" t="shared" si="10" ref="Z12:AF15">IF(G12="",0,IF(LEFT(G12,1)="-",ABS(G12),(IF(G12&gt;9,G12+2,11))))</f>
        <v>11</v>
      </c>
      <c r="AA12" s="87">
        <f t="shared" si="4"/>
        <v>6</v>
      </c>
      <c r="AB12" s="86">
        <f t="shared" si="10"/>
        <v>11</v>
      </c>
      <c r="AC12" s="87">
        <f t="shared" si="5"/>
        <v>7</v>
      </c>
      <c r="AD12" s="86">
        <f t="shared" si="10"/>
        <v>11</v>
      </c>
      <c r="AE12" s="87">
        <f t="shared" si="6"/>
        <v>9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Blixt Ville</v>
      </c>
      <c r="D13" s="82" t="str">
        <f>IF(C6&gt;"",C6,"")</f>
        <v>Moisseev Sergey</v>
      </c>
      <c r="E13" s="56"/>
      <c r="F13" s="72"/>
      <c r="G13" s="286">
        <v>-7</v>
      </c>
      <c r="H13" s="287"/>
      <c r="I13" s="286">
        <v>7</v>
      </c>
      <c r="J13" s="287"/>
      <c r="K13" s="286">
        <v>6</v>
      </c>
      <c r="L13" s="287"/>
      <c r="M13" s="286">
        <v>6</v>
      </c>
      <c r="N13" s="287"/>
      <c r="O13" s="286"/>
      <c r="P13" s="287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40</v>
      </c>
      <c r="W13" s="78">
        <f t="shared" si="2"/>
        <v>30</v>
      </c>
      <c r="X13" s="79">
        <f t="shared" si="3"/>
        <v>10</v>
      </c>
      <c r="Z13" s="86">
        <f t="shared" si="10"/>
        <v>7</v>
      </c>
      <c r="AA13" s="87">
        <f t="shared" si="4"/>
        <v>11</v>
      </c>
      <c r="AB13" s="86">
        <f t="shared" si="10"/>
        <v>11</v>
      </c>
      <c r="AC13" s="87">
        <f t="shared" si="5"/>
        <v>7</v>
      </c>
      <c r="AD13" s="86">
        <f t="shared" si="10"/>
        <v>11</v>
      </c>
      <c r="AE13" s="87">
        <f t="shared" si="6"/>
        <v>6</v>
      </c>
      <c r="AF13" s="86">
        <f t="shared" si="10"/>
        <v>11</v>
      </c>
      <c r="AG13" s="87">
        <f t="shared" si="7"/>
        <v>6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Dyroff Alexander</v>
      </c>
      <c r="D14" s="82" t="str">
        <f>IF(C5&gt;"",C5,"")</f>
        <v>Blixt Ville</v>
      </c>
      <c r="E14" s="83"/>
      <c r="F14" s="72"/>
      <c r="G14" s="289">
        <v>-8</v>
      </c>
      <c r="H14" s="290"/>
      <c r="I14" s="289">
        <v>-9</v>
      </c>
      <c r="J14" s="290"/>
      <c r="K14" s="293">
        <v>9</v>
      </c>
      <c r="L14" s="290"/>
      <c r="M14" s="289">
        <v>-8</v>
      </c>
      <c r="N14" s="290"/>
      <c r="O14" s="289"/>
      <c r="P14" s="290"/>
      <c r="Q14" s="73">
        <f t="shared" si="0"/>
        <v>1</v>
      </c>
      <c r="R14" s="74">
        <f t="shared" si="1"/>
        <v>3</v>
      </c>
      <c r="S14" s="84"/>
      <c r="T14" s="85"/>
      <c r="V14" s="77">
        <f t="shared" si="2"/>
        <v>36</v>
      </c>
      <c r="W14" s="78">
        <f t="shared" si="2"/>
        <v>42</v>
      </c>
      <c r="X14" s="79">
        <f t="shared" si="3"/>
        <v>-6</v>
      </c>
      <c r="Z14" s="86">
        <f t="shared" si="10"/>
        <v>8</v>
      </c>
      <c r="AA14" s="87">
        <f t="shared" si="4"/>
        <v>11</v>
      </c>
      <c r="AB14" s="86">
        <f t="shared" si="10"/>
        <v>9</v>
      </c>
      <c r="AC14" s="87">
        <f t="shared" si="5"/>
        <v>11</v>
      </c>
      <c r="AD14" s="86">
        <f t="shared" si="10"/>
        <v>11</v>
      </c>
      <c r="AE14" s="87">
        <f t="shared" si="6"/>
        <v>9</v>
      </c>
      <c r="AF14" s="86">
        <f t="shared" si="10"/>
        <v>8</v>
      </c>
      <c r="AG14" s="87">
        <f t="shared" si="7"/>
        <v>11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Moisseev Sergey</v>
      </c>
      <c r="D15" s="92" t="str">
        <f>IF(C7&gt;"",C7,"")</f>
        <v>Pihkala Arttu</v>
      </c>
      <c r="E15" s="93"/>
      <c r="F15" s="94"/>
      <c r="G15" s="294">
        <v>9</v>
      </c>
      <c r="H15" s="295"/>
      <c r="I15" s="294">
        <v>9</v>
      </c>
      <c r="J15" s="295"/>
      <c r="K15" s="294">
        <v>3</v>
      </c>
      <c r="L15" s="295"/>
      <c r="M15" s="294"/>
      <c r="N15" s="295"/>
      <c r="O15" s="294"/>
      <c r="P15" s="295"/>
      <c r="Q15" s="95">
        <f t="shared" si="0"/>
        <v>3</v>
      </c>
      <c r="R15" s="96">
        <f t="shared" si="1"/>
        <v>0</v>
      </c>
      <c r="S15" s="97"/>
      <c r="T15" s="98"/>
      <c r="V15" s="77">
        <f t="shared" si="2"/>
        <v>33</v>
      </c>
      <c r="W15" s="78">
        <f t="shared" si="2"/>
        <v>21</v>
      </c>
      <c r="X15" s="79">
        <f t="shared" si="3"/>
        <v>12</v>
      </c>
      <c r="Z15" s="99">
        <f t="shared" si="10"/>
        <v>11</v>
      </c>
      <c r="AA15" s="100">
        <f t="shared" si="4"/>
        <v>9</v>
      </c>
      <c r="AB15" s="99">
        <f t="shared" si="10"/>
        <v>11</v>
      </c>
      <c r="AC15" s="100">
        <f t="shared" si="5"/>
        <v>9</v>
      </c>
      <c r="AD15" s="99">
        <f t="shared" si="10"/>
        <v>11</v>
      </c>
      <c r="AE15" s="100">
        <f t="shared" si="6"/>
        <v>3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130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8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0.4166666666666667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1700</v>
      </c>
      <c r="C20" s="24" t="s">
        <v>92</v>
      </c>
      <c r="D20" s="25" t="s">
        <v>87</v>
      </c>
      <c r="E20" s="26"/>
      <c r="F20" s="27"/>
      <c r="G20" s="28">
        <f>+Q30</f>
        <v>3</v>
      </c>
      <c r="H20" s="29">
        <f>+R30</f>
        <v>1</v>
      </c>
      <c r="I20" s="28">
        <f>Q26</f>
        <v>2</v>
      </c>
      <c r="J20" s="29">
        <f>R26</f>
        <v>3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2</v>
      </c>
      <c r="P20" s="31">
        <f>IF(SUM(F20:O20)=0,"",COUNTIF(E20:E23,"3"))</f>
        <v>1</v>
      </c>
      <c r="Q20" s="32">
        <f>IF(SUM(E20:N20)=0,"",SUM(F20:F23))</f>
        <v>8</v>
      </c>
      <c r="R20" s="33">
        <f>IF(SUM(E20:N20)=0,"",SUM(E20:E23))</f>
        <v>4</v>
      </c>
      <c r="S20" s="275">
        <v>2</v>
      </c>
      <c r="T20" s="276"/>
      <c r="V20" s="34">
        <f>+V26+V28+V30</f>
        <v>124</v>
      </c>
      <c r="W20" s="35">
        <f>+W26+W28+W30</f>
        <v>100</v>
      </c>
      <c r="X20" s="36">
        <f>+V20-W20</f>
        <v>24</v>
      </c>
    </row>
    <row r="21" spans="1:24" ht="15">
      <c r="A21" s="37" t="s">
        <v>20</v>
      </c>
      <c r="B21" s="24">
        <v>1559</v>
      </c>
      <c r="C21" s="24" t="s">
        <v>80</v>
      </c>
      <c r="D21" s="38" t="s">
        <v>81</v>
      </c>
      <c r="E21" s="39">
        <f>+R30</f>
        <v>1</v>
      </c>
      <c r="F21" s="40">
        <f>+Q30</f>
        <v>3</v>
      </c>
      <c r="G21" s="41"/>
      <c r="H21" s="42"/>
      <c r="I21" s="39">
        <f>Q29</f>
        <v>1</v>
      </c>
      <c r="J21" s="40">
        <f>R29</f>
        <v>3</v>
      </c>
      <c r="K21" s="39">
        <f>Q27</f>
        <v>0</v>
      </c>
      <c r="L21" s="40">
        <f>R27</f>
        <v>3</v>
      </c>
      <c r="M21" s="39"/>
      <c r="N21" s="40"/>
      <c r="O21" s="30">
        <f>IF(SUM(E21:N21)=0,"",COUNTIF(H20:H23,"3"))</f>
        <v>0</v>
      </c>
      <c r="P21" s="31">
        <f>IF(SUM(F21:O21)=0,"",COUNTIF(G20:G23,"3"))</f>
        <v>3</v>
      </c>
      <c r="Q21" s="32">
        <f>IF(SUM(E21:N21)=0,"",SUM(H20:H23))</f>
        <v>2</v>
      </c>
      <c r="R21" s="33">
        <f>IF(SUM(E21:N21)=0,"",SUM(G20:G23))</f>
        <v>9</v>
      </c>
      <c r="S21" s="275">
        <v>4</v>
      </c>
      <c r="T21" s="276"/>
      <c r="V21" s="34">
        <f>+V27+V29+W30</f>
        <v>84</v>
      </c>
      <c r="W21" s="35">
        <f>+W27+W29+V30</f>
        <v>122</v>
      </c>
      <c r="X21" s="36">
        <f>+V21-W21</f>
        <v>-38</v>
      </c>
    </row>
    <row r="22" spans="1:24" ht="15">
      <c r="A22" s="37" t="s">
        <v>21</v>
      </c>
      <c r="B22" s="24">
        <v>1542</v>
      </c>
      <c r="C22" s="24" t="s">
        <v>85</v>
      </c>
      <c r="D22" s="38" t="s">
        <v>12</v>
      </c>
      <c r="E22" s="39">
        <f>+R26</f>
        <v>3</v>
      </c>
      <c r="F22" s="40">
        <f>+Q26</f>
        <v>2</v>
      </c>
      <c r="G22" s="39">
        <f>R29</f>
        <v>3</v>
      </c>
      <c r="H22" s="40">
        <f>Q29</f>
        <v>1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3</v>
      </c>
      <c r="P22" s="31">
        <f>IF(SUM(F22:O22)=0,"",COUNTIF(I20:I23,"3"))</f>
        <v>0</v>
      </c>
      <c r="Q22" s="32">
        <f>IF(SUM(E22:N22)=0,"",SUM(J20:J23))</f>
        <v>9</v>
      </c>
      <c r="R22" s="33">
        <f>IF(SUM(E22:N22)=0,"",SUM(I20:I23))</f>
        <v>3</v>
      </c>
      <c r="S22" s="275">
        <v>1</v>
      </c>
      <c r="T22" s="276"/>
      <c r="V22" s="34">
        <f>+W26+W29+V31</f>
        <v>127</v>
      </c>
      <c r="W22" s="35">
        <f>+V26+V29+W31</f>
        <v>104</v>
      </c>
      <c r="X22" s="36">
        <f>+V22-W22</f>
        <v>23</v>
      </c>
    </row>
    <row r="23" spans="1:24" ht="15.75" thickBot="1">
      <c r="A23" s="43" t="s">
        <v>22</v>
      </c>
      <c r="B23" s="44">
        <v>1373</v>
      </c>
      <c r="C23" s="44" t="s">
        <v>70</v>
      </c>
      <c r="D23" s="45" t="s">
        <v>48</v>
      </c>
      <c r="E23" s="46">
        <f>R28</f>
        <v>0</v>
      </c>
      <c r="F23" s="47">
        <f>Q28</f>
        <v>3</v>
      </c>
      <c r="G23" s="46">
        <f>R27</f>
        <v>3</v>
      </c>
      <c r="H23" s="47">
        <f>Q27</f>
        <v>0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1</v>
      </c>
      <c r="P23" s="51">
        <f>IF(SUM(F23:O23)=0,"",COUNTIF(K20:K23,"3"))</f>
        <v>2</v>
      </c>
      <c r="Q23" s="52">
        <f>IF(SUM(E23:N24)=0,"",SUM(L20:L23))</f>
        <v>3</v>
      </c>
      <c r="R23" s="53">
        <f>IF(SUM(E23:N23)=0,"",SUM(K20:K23))</f>
        <v>6</v>
      </c>
      <c r="S23" s="277">
        <v>3</v>
      </c>
      <c r="T23" s="278"/>
      <c r="V23" s="34">
        <f>+W27+W28+W31</f>
        <v>72</v>
      </c>
      <c r="W23" s="35">
        <f>+V27+V28+V31</f>
        <v>81</v>
      </c>
      <c r="X23" s="36">
        <f>+V23-W23</f>
        <v>-9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Muchow Arne</v>
      </c>
      <c r="D26" s="71" t="str">
        <f>IF(C22&gt;"",C22,"")</f>
        <v>Jansons Maris</v>
      </c>
      <c r="E26" s="56"/>
      <c r="F26" s="72"/>
      <c r="G26" s="284">
        <v>-4</v>
      </c>
      <c r="H26" s="285"/>
      <c r="I26" s="286">
        <v>7</v>
      </c>
      <c r="J26" s="287"/>
      <c r="K26" s="286">
        <v>4</v>
      </c>
      <c r="L26" s="287"/>
      <c r="M26" s="286">
        <v>-9</v>
      </c>
      <c r="N26" s="287"/>
      <c r="O26" s="288">
        <v>-13</v>
      </c>
      <c r="P26" s="287"/>
      <c r="Q26" s="73">
        <f aca="true" t="shared" si="11" ref="Q26:Q31">IF(COUNT(G26:O26)=0,"",COUNTIF(G26:O26,"&gt;=0"))</f>
        <v>2</v>
      </c>
      <c r="R26" s="74">
        <f aca="true" t="shared" si="12" ref="R26:R31">IF(COUNT(G26:O26)=0,"",(IF(LEFT(G26,1)="-",1,0)+IF(LEFT(I26,1)="-",1,0)+IF(LEFT(K26,1)="-",1,0)+IF(LEFT(M26,1)="-",1,0)+IF(LEFT(O26,1)="-",1,0)))</f>
        <v>3</v>
      </c>
      <c r="S26" s="75"/>
      <c r="T26" s="76"/>
      <c r="V26" s="77">
        <f aca="true" t="shared" si="13" ref="V26:W31">+Z26+AB26+AD26+AF26+AH26</f>
        <v>48</v>
      </c>
      <c r="W26" s="78">
        <f t="shared" si="13"/>
        <v>48</v>
      </c>
      <c r="X26" s="79">
        <f aca="true" t="shared" si="14" ref="X26:X31">+V26-W26</f>
        <v>0</v>
      </c>
      <c r="Z26" s="80">
        <f>IF(G26="",0,IF(LEFT(G26,1)="-",ABS(G26),(IF(G26&gt;9,G26+2,11))))</f>
        <v>4</v>
      </c>
      <c r="AA26" s="81">
        <f aca="true" t="shared" si="15" ref="AA26:AA31">IF(G26="",0,IF(LEFT(G26,1)="-",(IF(ABS(G26)&gt;9,(ABS(G26)+2),11)),G26))</f>
        <v>11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7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4</v>
      </c>
      <c r="AF26" s="80">
        <f>IF(M26="",0,IF(LEFT(M26,1)="-",ABS(M26),(IF(M26&gt;9,M26+2,11))))</f>
        <v>9</v>
      </c>
      <c r="AG26" s="81">
        <f aca="true" t="shared" si="18" ref="AG26:AG31">IF(M26="",0,IF(LEFT(M26,1)="-",(IF(ABS(M26)&gt;9,(ABS(M26)+2),11)),M26))</f>
        <v>11</v>
      </c>
      <c r="AH26" s="80">
        <f aca="true" t="shared" si="19" ref="AH26:AH31">IF(O26="",0,IF(LEFT(O26,1)="-",ABS(O26),(IF(O26&gt;9,O26+2,11))))</f>
        <v>13</v>
      </c>
      <c r="AI26" s="81">
        <f aca="true" t="shared" si="20" ref="AI26:AI31">IF(O26="",0,IF(LEFT(O26,1)="-",(IF(ABS(O26)&gt;9,(ABS(O26)+2),11)),O26))</f>
        <v>15</v>
      </c>
    </row>
    <row r="27" spans="1:35" ht="15.75" outlineLevel="1">
      <c r="A27" s="69" t="s">
        <v>39</v>
      </c>
      <c r="B27" s="177"/>
      <c r="C27" s="70" t="str">
        <f>IF(C21&gt;"",C21,"")</f>
        <v>Ridal Toivo</v>
      </c>
      <c r="D27" s="82" t="str">
        <f>IF(C23&gt;"",C23,"")</f>
        <v>Titievskij Maksim</v>
      </c>
      <c r="E27" s="83"/>
      <c r="F27" s="72"/>
      <c r="G27" s="289">
        <v>-4</v>
      </c>
      <c r="H27" s="290"/>
      <c r="I27" s="289">
        <v>-6</v>
      </c>
      <c r="J27" s="290"/>
      <c r="K27" s="289">
        <v>-5</v>
      </c>
      <c r="L27" s="290"/>
      <c r="M27" s="289"/>
      <c r="N27" s="290"/>
      <c r="O27" s="289"/>
      <c r="P27" s="290"/>
      <c r="Q27" s="73">
        <f t="shared" si="11"/>
        <v>0</v>
      </c>
      <c r="R27" s="74">
        <f t="shared" si="12"/>
        <v>3</v>
      </c>
      <c r="S27" s="84"/>
      <c r="T27" s="85"/>
      <c r="V27" s="77">
        <f t="shared" si="13"/>
        <v>15</v>
      </c>
      <c r="W27" s="78">
        <f t="shared" si="13"/>
        <v>33</v>
      </c>
      <c r="X27" s="79">
        <f t="shared" si="14"/>
        <v>-18</v>
      </c>
      <c r="Z27" s="86">
        <f>IF(G27="",0,IF(LEFT(G27,1)="-",ABS(G27),(IF(G27&gt;9,G27+2,11))))</f>
        <v>4</v>
      </c>
      <c r="AA27" s="87">
        <f t="shared" si="15"/>
        <v>11</v>
      </c>
      <c r="AB27" s="86">
        <f>IF(I27="",0,IF(LEFT(I27,1)="-",ABS(I27),(IF(I27&gt;9,I27+2,11))))</f>
        <v>6</v>
      </c>
      <c r="AC27" s="87">
        <f t="shared" si="16"/>
        <v>11</v>
      </c>
      <c r="AD27" s="86">
        <f>IF(K27="",0,IF(LEFT(K27,1)="-",ABS(K27),(IF(K27&gt;9,K27+2,11))))</f>
        <v>5</v>
      </c>
      <c r="AE27" s="87">
        <f t="shared" si="17"/>
        <v>11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Muchow Arne</v>
      </c>
      <c r="D28" s="89" t="str">
        <f>IF(C23&gt;"",C23,"")</f>
        <v>Titievskij Maksim</v>
      </c>
      <c r="E28" s="64"/>
      <c r="F28" s="65"/>
      <c r="G28" s="291">
        <v>8</v>
      </c>
      <c r="H28" s="292"/>
      <c r="I28" s="291">
        <v>7</v>
      </c>
      <c r="J28" s="292"/>
      <c r="K28" s="291">
        <v>9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24</v>
      </c>
      <c r="X28" s="79">
        <f t="shared" si="14"/>
        <v>9</v>
      </c>
      <c r="Z28" s="86">
        <f aca="true" t="shared" si="21" ref="Z28:AF31">IF(G28="",0,IF(LEFT(G28,1)="-",ABS(G28),(IF(G28&gt;9,G28+2,11))))</f>
        <v>11</v>
      </c>
      <c r="AA28" s="87">
        <f t="shared" si="15"/>
        <v>8</v>
      </c>
      <c r="AB28" s="86">
        <f t="shared" si="21"/>
        <v>11</v>
      </c>
      <c r="AC28" s="87">
        <f t="shared" si="16"/>
        <v>7</v>
      </c>
      <c r="AD28" s="86">
        <f t="shared" si="21"/>
        <v>11</v>
      </c>
      <c r="AE28" s="87">
        <f t="shared" si="17"/>
        <v>9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Ridal Toivo</v>
      </c>
      <c r="D29" s="82" t="str">
        <f>IF(C22&gt;"",C22,"")</f>
        <v>Jansons Maris</v>
      </c>
      <c r="E29" s="56"/>
      <c r="F29" s="72"/>
      <c r="G29" s="286">
        <v>-8</v>
      </c>
      <c r="H29" s="287"/>
      <c r="I29" s="286">
        <v>9</v>
      </c>
      <c r="J29" s="287"/>
      <c r="K29" s="286">
        <v>-11</v>
      </c>
      <c r="L29" s="287"/>
      <c r="M29" s="286">
        <v>-11</v>
      </c>
      <c r="N29" s="287"/>
      <c r="O29" s="286"/>
      <c r="P29" s="287"/>
      <c r="Q29" s="73">
        <f t="shared" si="11"/>
        <v>1</v>
      </c>
      <c r="R29" s="74">
        <f t="shared" si="12"/>
        <v>3</v>
      </c>
      <c r="S29" s="84"/>
      <c r="T29" s="85"/>
      <c r="V29" s="77">
        <f t="shared" si="13"/>
        <v>41</v>
      </c>
      <c r="W29" s="78">
        <f t="shared" si="13"/>
        <v>46</v>
      </c>
      <c r="X29" s="79">
        <f t="shared" si="14"/>
        <v>-5</v>
      </c>
      <c r="Z29" s="86">
        <f t="shared" si="21"/>
        <v>8</v>
      </c>
      <c r="AA29" s="87">
        <f t="shared" si="15"/>
        <v>11</v>
      </c>
      <c r="AB29" s="86">
        <f t="shared" si="21"/>
        <v>11</v>
      </c>
      <c r="AC29" s="87">
        <f t="shared" si="16"/>
        <v>9</v>
      </c>
      <c r="AD29" s="86">
        <f t="shared" si="21"/>
        <v>11</v>
      </c>
      <c r="AE29" s="87">
        <f t="shared" si="17"/>
        <v>13</v>
      </c>
      <c r="AF29" s="86">
        <f t="shared" si="21"/>
        <v>11</v>
      </c>
      <c r="AG29" s="87">
        <f t="shared" si="18"/>
        <v>13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Muchow Arne</v>
      </c>
      <c r="D30" s="82" t="str">
        <f>IF(C21&gt;"",C21,"")</f>
        <v>Ridal Toivo</v>
      </c>
      <c r="E30" s="83"/>
      <c r="F30" s="72"/>
      <c r="G30" s="289">
        <v>7</v>
      </c>
      <c r="H30" s="290"/>
      <c r="I30" s="289">
        <v>6</v>
      </c>
      <c r="J30" s="290"/>
      <c r="K30" s="293">
        <v>-10</v>
      </c>
      <c r="L30" s="290"/>
      <c r="M30" s="289">
        <v>3</v>
      </c>
      <c r="N30" s="290"/>
      <c r="O30" s="289"/>
      <c r="P30" s="290"/>
      <c r="Q30" s="73">
        <f t="shared" si="11"/>
        <v>3</v>
      </c>
      <c r="R30" s="74">
        <f t="shared" si="12"/>
        <v>1</v>
      </c>
      <c r="S30" s="84"/>
      <c r="T30" s="85"/>
      <c r="V30" s="77">
        <f t="shared" si="13"/>
        <v>43</v>
      </c>
      <c r="W30" s="78">
        <f t="shared" si="13"/>
        <v>28</v>
      </c>
      <c r="X30" s="79">
        <f t="shared" si="14"/>
        <v>15</v>
      </c>
      <c r="Z30" s="86">
        <f t="shared" si="21"/>
        <v>11</v>
      </c>
      <c r="AA30" s="87">
        <f t="shared" si="15"/>
        <v>7</v>
      </c>
      <c r="AB30" s="86">
        <f t="shared" si="21"/>
        <v>11</v>
      </c>
      <c r="AC30" s="87">
        <f t="shared" si="16"/>
        <v>6</v>
      </c>
      <c r="AD30" s="86">
        <f t="shared" si="21"/>
        <v>10</v>
      </c>
      <c r="AE30" s="87">
        <f t="shared" si="17"/>
        <v>12</v>
      </c>
      <c r="AF30" s="86">
        <f t="shared" si="21"/>
        <v>11</v>
      </c>
      <c r="AG30" s="87">
        <f t="shared" si="18"/>
        <v>3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Jansons Maris</v>
      </c>
      <c r="D31" s="92" t="str">
        <f>IF(C23&gt;"",C23,"")</f>
        <v>Titievskij Maksim</v>
      </c>
      <c r="E31" s="93"/>
      <c r="F31" s="94"/>
      <c r="G31" s="294">
        <v>4</v>
      </c>
      <c r="H31" s="295"/>
      <c r="I31" s="294">
        <v>7</v>
      </c>
      <c r="J31" s="295"/>
      <c r="K31" s="294">
        <v>4</v>
      </c>
      <c r="L31" s="295"/>
      <c r="M31" s="294"/>
      <c r="N31" s="295"/>
      <c r="O31" s="294"/>
      <c r="P31" s="295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15</v>
      </c>
      <c r="X31" s="79">
        <f t="shared" si="14"/>
        <v>18</v>
      </c>
      <c r="Z31" s="99">
        <f t="shared" si="21"/>
        <v>11</v>
      </c>
      <c r="AA31" s="100">
        <f t="shared" si="15"/>
        <v>4</v>
      </c>
      <c r="AB31" s="99">
        <f t="shared" si="21"/>
        <v>11</v>
      </c>
      <c r="AC31" s="100">
        <f t="shared" si="16"/>
        <v>7</v>
      </c>
      <c r="AD31" s="99">
        <f t="shared" si="21"/>
        <v>11</v>
      </c>
      <c r="AE31" s="100">
        <f t="shared" si="17"/>
        <v>4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73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222" t="s">
        <v>130</v>
      </c>
      <c r="L33" s="223"/>
      <c r="M33" s="223"/>
      <c r="N33" s="224"/>
      <c r="O33" s="225" t="s">
        <v>13</v>
      </c>
      <c r="P33" s="226"/>
      <c r="Q33" s="226"/>
      <c r="R33" s="227">
        <v>3</v>
      </c>
      <c r="S33" s="269"/>
      <c r="T33" s="270"/>
    </row>
    <row r="34" spans="1:20" ht="16.5" thickBot="1">
      <c r="A34" s="8"/>
      <c r="B34" s="174"/>
      <c r="C34" s="9" t="s">
        <v>9</v>
      </c>
      <c r="D34" s="10" t="s">
        <v>14</v>
      </c>
      <c r="E34" s="229">
        <v>9</v>
      </c>
      <c r="F34" s="230"/>
      <c r="G34" s="231"/>
      <c r="H34" s="232" t="s">
        <v>15</v>
      </c>
      <c r="I34" s="233"/>
      <c r="J34" s="233"/>
      <c r="K34" s="234">
        <v>41574</v>
      </c>
      <c r="L34" s="234"/>
      <c r="M34" s="234"/>
      <c r="N34" s="235"/>
      <c r="O34" s="11" t="s">
        <v>16</v>
      </c>
      <c r="P34" s="12"/>
      <c r="Q34" s="12"/>
      <c r="R34" s="236">
        <v>0.4166666666666667</v>
      </c>
      <c r="S34" s="237"/>
      <c r="T34" s="238"/>
    </row>
    <row r="35" spans="1:24" ht="16.5" thickTop="1">
      <c r="A35" s="13"/>
      <c r="B35" s="14" t="s">
        <v>138</v>
      </c>
      <c r="C35" s="14" t="s">
        <v>17</v>
      </c>
      <c r="D35" s="15" t="s">
        <v>18</v>
      </c>
      <c r="E35" s="271" t="s">
        <v>19</v>
      </c>
      <c r="F35" s="272"/>
      <c r="G35" s="271" t="s">
        <v>20</v>
      </c>
      <c r="H35" s="272"/>
      <c r="I35" s="271" t="s">
        <v>21</v>
      </c>
      <c r="J35" s="272"/>
      <c r="K35" s="271" t="s">
        <v>22</v>
      </c>
      <c r="L35" s="272"/>
      <c r="M35" s="271"/>
      <c r="N35" s="272"/>
      <c r="O35" s="16" t="s">
        <v>23</v>
      </c>
      <c r="P35" s="17" t="s">
        <v>24</v>
      </c>
      <c r="Q35" s="18" t="s">
        <v>25</v>
      </c>
      <c r="R35" s="19"/>
      <c r="S35" s="273" t="s">
        <v>26</v>
      </c>
      <c r="T35" s="274"/>
      <c r="V35" s="20" t="s">
        <v>27</v>
      </c>
      <c r="W35" s="21"/>
      <c r="X35" s="22" t="s">
        <v>28</v>
      </c>
    </row>
    <row r="36" spans="1:24" ht="15">
      <c r="A36" s="23" t="s">
        <v>19</v>
      </c>
      <c r="B36" s="24">
        <v>1663</v>
      </c>
      <c r="C36" s="24" t="s">
        <v>88</v>
      </c>
      <c r="D36" s="25" t="s">
        <v>83</v>
      </c>
      <c r="E36" s="26"/>
      <c r="F36" s="27"/>
      <c r="G36" s="28">
        <f>+Q46</f>
        <v>3</v>
      </c>
      <c r="H36" s="29">
        <f>+R46</f>
        <v>0</v>
      </c>
      <c r="I36" s="28">
        <f>Q42</f>
        <v>3</v>
      </c>
      <c r="J36" s="29">
        <f>R42</f>
        <v>1</v>
      </c>
      <c r="K36" s="28">
        <f>Q44</f>
        <v>3</v>
      </c>
      <c r="L36" s="29">
        <f>R44</f>
        <v>0</v>
      </c>
      <c r="M36" s="28"/>
      <c r="N36" s="29"/>
      <c r="O36" s="30">
        <f>IF(SUM(E36:N36)=0,"",COUNTIF(F36:F39,"3"))</f>
        <v>3</v>
      </c>
      <c r="P36" s="31">
        <f>IF(SUM(F36:O36)=0,"",COUNTIF(E36:E39,"3"))</f>
        <v>0</v>
      </c>
      <c r="Q36" s="32">
        <f>IF(SUM(E36:N36)=0,"",SUM(F36:F39))</f>
        <v>9</v>
      </c>
      <c r="R36" s="33">
        <f>IF(SUM(E36:N36)=0,"",SUM(E36:E39))</f>
        <v>1</v>
      </c>
      <c r="S36" s="275">
        <v>1</v>
      </c>
      <c r="T36" s="276"/>
      <c r="V36" s="34">
        <f>+V42+V44+V46</f>
        <v>107</v>
      </c>
      <c r="W36" s="35">
        <f>+W42+W44+W46</f>
        <v>62</v>
      </c>
      <c r="X36" s="36">
        <f>+V36-W36</f>
        <v>45</v>
      </c>
    </row>
    <row r="37" spans="1:24" ht="15">
      <c r="A37" s="37" t="s">
        <v>20</v>
      </c>
      <c r="B37" s="24">
        <v>1557</v>
      </c>
      <c r="C37" s="24" t="s">
        <v>82</v>
      </c>
      <c r="D37" s="38" t="s">
        <v>81</v>
      </c>
      <c r="E37" s="39">
        <f>+R46</f>
        <v>0</v>
      </c>
      <c r="F37" s="40">
        <f>+Q46</f>
        <v>3</v>
      </c>
      <c r="G37" s="41"/>
      <c r="H37" s="42"/>
      <c r="I37" s="39">
        <f>Q45</f>
        <v>3</v>
      </c>
      <c r="J37" s="40">
        <f>R45</f>
        <v>2</v>
      </c>
      <c r="K37" s="39">
        <f>Q43</f>
        <v>3</v>
      </c>
      <c r="L37" s="40">
        <f>R43</f>
        <v>1</v>
      </c>
      <c r="M37" s="39"/>
      <c r="N37" s="40"/>
      <c r="O37" s="30">
        <f>IF(SUM(E37:N37)=0,"",COUNTIF(H36:H39,"3"))</f>
        <v>2</v>
      </c>
      <c r="P37" s="31">
        <f>IF(SUM(F37:O37)=0,"",COUNTIF(G36:G39,"3"))</f>
        <v>1</v>
      </c>
      <c r="Q37" s="32">
        <f>IF(SUM(E37:N37)=0,"",SUM(H36:H39))</f>
        <v>6</v>
      </c>
      <c r="R37" s="33">
        <f>IF(SUM(E37:N37)=0,"",SUM(G36:G39))</f>
        <v>6</v>
      </c>
      <c r="S37" s="275">
        <v>2</v>
      </c>
      <c r="T37" s="276"/>
      <c r="V37" s="34">
        <f>+V43+V45+W46</f>
        <v>98</v>
      </c>
      <c r="W37" s="35">
        <f>+W43+W45+V46</f>
        <v>109</v>
      </c>
      <c r="X37" s="36">
        <f>+V37-W37</f>
        <v>-11</v>
      </c>
    </row>
    <row r="38" spans="1:24" ht="15">
      <c r="A38" s="37" t="s">
        <v>21</v>
      </c>
      <c r="B38" s="24">
        <v>1506</v>
      </c>
      <c r="C38" s="24" t="s">
        <v>132</v>
      </c>
      <c r="D38" s="38" t="s">
        <v>109</v>
      </c>
      <c r="E38" s="39">
        <f>+R42</f>
        <v>1</v>
      </c>
      <c r="F38" s="40">
        <f>+Q42</f>
        <v>3</v>
      </c>
      <c r="G38" s="39">
        <f>R45</f>
        <v>2</v>
      </c>
      <c r="H38" s="40">
        <f>Q45</f>
        <v>3</v>
      </c>
      <c r="I38" s="41"/>
      <c r="J38" s="42"/>
      <c r="K38" s="39">
        <f>Q47</f>
        <v>3</v>
      </c>
      <c r="L38" s="40">
        <f>R47</f>
        <v>2</v>
      </c>
      <c r="M38" s="39"/>
      <c r="N38" s="40"/>
      <c r="O38" s="30">
        <f>IF(SUM(E38:N38)=0,"",COUNTIF(J36:J39,"3"))</f>
        <v>1</v>
      </c>
      <c r="P38" s="31">
        <f>IF(SUM(F38:O38)=0,"",COUNTIF(I36:I39,"3"))</f>
        <v>2</v>
      </c>
      <c r="Q38" s="32">
        <f>IF(SUM(E38:N38)=0,"",SUM(J36:J39))</f>
        <v>6</v>
      </c>
      <c r="R38" s="33">
        <f>IF(SUM(E38:N38)=0,"",SUM(I36:I39))</f>
        <v>8</v>
      </c>
      <c r="S38" s="275">
        <v>3</v>
      </c>
      <c r="T38" s="276"/>
      <c r="V38" s="34">
        <f>+W42+W45+V47</f>
        <v>121</v>
      </c>
      <c r="W38" s="35">
        <f>+V42+V45+W47</f>
        <v>123</v>
      </c>
      <c r="X38" s="36">
        <f>+V38-W38</f>
        <v>-2</v>
      </c>
    </row>
    <row r="39" spans="1:24" ht="15.75" thickBot="1">
      <c r="A39" s="43" t="s">
        <v>22</v>
      </c>
      <c r="B39" s="44">
        <v>1503</v>
      </c>
      <c r="C39" s="44" t="s">
        <v>86</v>
      </c>
      <c r="D39" s="45" t="s">
        <v>87</v>
      </c>
      <c r="E39" s="46">
        <f>R44</f>
        <v>0</v>
      </c>
      <c r="F39" s="47">
        <f>Q44</f>
        <v>3</v>
      </c>
      <c r="G39" s="46">
        <f>R43</f>
        <v>1</v>
      </c>
      <c r="H39" s="47">
        <f>Q43</f>
        <v>3</v>
      </c>
      <c r="I39" s="46">
        <f>R47</f>
        <v>2</v>
      </c>
      <c r="J39" s="47">
        <f>Q47</f>
        <v>3</v>
      </c>
      <c r="K39" s="48"/>
      <c r="L39" s="49"/>
      <c r="M39" s="46"/>
      <c r="N39" s="47"/>
      <c r="O39" s="50">
        <f>IF(SUM(E39:N39)=0,"",COUNTIF(L36:L39,"3"))</f>
        <v>0</v>
      </c>
      <c r="P39" s="51">
        <f>IF(SUM(F39:O39)=0,"",COUNTIF(K36:K39,"3"))</f>
        <v>3</v>
      </c>
      <c r="Q39" s="52">
        <f>IF(SUM(E39:N40)=0,"",SUM(L36:L39))</f>
        <v>3</v>
      </c>
      <c r="R39" s="53">
        <f>IF(SUM(E39:N39)=0,"",SUM(K36:K39))</f>
        <v>9</v>
      </c>
      <c r="S39" s="277">
        <v>4</v>
      </c>
      <c r="T39" s="278"/>
      <c r="V39" s="34">
        <f>+W43+W44+W47</f>
        <v>93</v>
      </c>
      <c r="W39" s="35">
        <f>+V43+V44+V47</f>
        <v>125</v>
      </c>
      <c r="X39" s="36">
        <f>+V39-W39</f>
        <v>-32</v>
      </c>
    </row>
    <row r="40" spans="1:25" ht="16.5" outlineLevel="1" thickTop="1">
      <c r="A40" s="54"/>
      <c r="B40" s="175"/>
      <c r="C40" s="55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30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76"/>
      <c r="C41" s="63" t="s">
        <v>31</v>
      </c>
      <c r="D41" s="64"/>
      <c r="E41" s="64"/>
      <c r="F41" s="65"/>
      <c r="G41" s="279" t="s">
        <v>32</v>
      </c>
      <c r="H41" s="280"/>
      <c r="I41" s="281" t="s">
        <v>33</v>
      </c>
      <c r="J41" s="280"/>
      <c r="K41" s="281" t="s">
        <v>34</v>
      </c>
      <c r="L41" s="280"/>
      <c r="M41" s="281" t="s">
        <v>35</v>
      </c>
      <c r="N41" s="280"/>
      <c r="O41" s="281" t="s">
        <v>36</v>
      </c>
      <c r="P41" s="280"/>
      <c r="Q41" s="282" t="s">
        <v>37</v>
      </c>
      <c r="R41" s="283"/>
      <c r="T41" s="66"/>
      <c r="V41" s="67" t="s">
        <v>27</v>
      </c>
      <c r="W41" s="68"/>
      <c r="X41" s="22" t="s">
        <v>28</v>
      </c>
    </row>
    <row r="42" spans="1:35" ht="15.75" outlineLevel="1">
      <c r="A42" s="69" t="s">
        <v>38</v>
      </c>
      <c r="B42" s="177"/>
      <c r="C42" s="70" t="str">
        <f>IF(C36&gt;"",C36,"")</f>
        <v>Andrey Shubin</v>
      </c>
      <c r="D42" s="71" t="str">
        <f>IF(C38&gt;"",C38,"")</f>
        <v>Moisseev Igor</v>
      </c>
      <c r="E42" s="56"/>
      <c r="F42" s="72"/>
      <c r="G42" s="284">
        <v>-8</v>
      </c>
      <c r="H42" s="285"/>
      <c r="I42" s="286">
        <v>3</v>
      </c>
      <c r="J42" s="287"/>
      <c r="K42" s="286">
        <v>7</v>
      </c>
      <c r="L42" s="287"/>
      <c r="M42" s="286">
        <v>5</v>
      </c>
      <c r="N42" s="287"/>
      <c r="O42" s="288"/>
      <c r="P42" s="287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1</v>
      </c>
      <c r="S42" s="75"/>
      <c r="T42" s="76"/>
      <c r="V42" s="77">
        <f aca="true" t="shared" si="24" ref="V42:W47">+Z42+AB42+AD42+AF42+AH42</f>
        <v>41</v>
      </c>
      <c r="W42" s="78">
        <f t="shared" si="24"/>
        <v>26</v>
      </c>
      <c r="X42" s="79">
        <f aca="true" t="shared" si="25" ref="X42:X47">+V42-W42</f>
        <v>15</v>
      </c>
      <c r="Z42" s="80">
        <f>IF(G42="",0,IF(LEFT(G42,1)="-",ABS(G42),(IF(G42&gt;9,G42+2,11))))</f>
        <v>8</v>
      </c>
      <c r="AA42" s="81">
        <f aca="true" t="shared" si="26" ref="AA42:AA47">IF(G42="",0,IF(LEFT(G42,1)="-",(IF(ABS(G42)&gt;9,(ABS(G42)+2),11)),G42))</f>
        <v>11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3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7</v>
      </c>
      <c r="AF42" s="80">
        <f>IF(M42="",0,IF(LEFT(M42,1)="-",ABS(M42),(IF(M42&gt;9,M42+2,11))))</f>
        <v>11</v>
      </c>
      <c r="AG42" s="81">
        <f aca="true" t="shared" si="29" ref="AG42:AG47">IF(M42="",0,IF(LEFT(M42,1)="-",(IF(ABS(M42)&gt;9,(ABS(M42)+2),11)),M42))</f>
        <v>5</v>
      </c>
      <c r="AH42" s="80">
        <f aca="true" t="shared" si="30" ref="AH42:AH47">IF(O42="",0,IF(LEFT(O42,1)="-",ABS(O42),(IF(O42&gt;9,O42+2,11))))</f>
        <v>0</v>
      </c>
      <c r="AI42" s="81">
        <f aca="true" t="shared" si="31" ref="AI42:AI47">IF(O42="",0,IF(LEFT(O42,1)="-",(IF(ABS(O42)&gt;9,(ABS(O42)+2),11)),O42))</f>
        <v>0</v>
      </c>
    </row>
    <row r="43" spans="1:35" ht="15.75" outlineLevel="1">
      <c r="A43" s="69" t="s">
        <v>39</v>
      </c>
      <c r="B43" s="177"/>
      <c r="C43" s="70" t="str">
        <f>IF(C37&gt;"",C37,"")</f>
        <v>Nordin Stefan</v>
      </c>
      <c r="D43" s="82" t="str">
        <f>IF(C39&gt;"",C39,"")</f>
        <v>Paul Måns</v>
      </c>
      <c r="E43" s="83"/>
      <c r="F43" s="72"/>
      <c r="G43" s="289">
        <v>6</v>
      </c>
      <c r="H43" s="290"/>
      <c r="I43" s="289">
        <v>7</v>
      </c>
      <c r="J43" s="290"/>
      <c r="K43" s="289">
        <v>-9</v>
      </c>
      <c r="L43" s="290"/>
      <c r="M43" s="289">
        <v>7</v>
      </c>
      <c r="N43" s="290"/>
      <c r="O43" s="289"/>
      <c r="P43" s="290"/>
      <c r="Q43" s="73">
        <f t="shared" si="22"/>
        <v>3</v>
      </c>
      <c r="R43" s="74">
        <f t="shared" si="23"/>
        <v>1</v>
      </c>
      <c r="S43" s="84"/>
      <c r="T43" s="85"/>
      <c r="V43" s="77">
        <f t="shared" si="24"/>
        <v>42</v>
      </c>
      <c r="W43" s="78">
        <f t="shared" si="24"/>
        <v>31</v>
      </c>
      <c r="X43" s="79">
        <f t="shared" si="25"/>
        <v>11</v>
      </c>
      <c r="Z43" s="86">
        <f>IF(G43="",0,IF(LEFT(G43,1)="-",ABS(G43),(IF(G43&gt;9,G43+2,11))))</f>
        <v>11</v>
      </c>
      <c r="AA43" s="87">
        <f t="shared" si="26"/>
        <v>6</v>
      </c>
      <c r="AB43" s="86">
        <f>IF(I43="",0,IF(LEFT(I43,1)="-",ABS(I43),(IF(I43&gt;9,I43+2,11))))</f>
        <v>11</v>
      </c>
      <c r="AC43" s="87">
        <f t="shared" si="27"/>
        <v>7</v>
      </c>
      <c r="AD43" s="86">
        <f>IF(K43="",0,IF(LEFT(K43,1)="-",ABS(K43),(IF(K43&gt;9,K43+2,11))))</f>
        <v>9</v>
      </c>
      <c r="AE43" s="87">
        <f t="shared" si="28"/>
        <v>11</v>
      </c>
      <c r="AF43" s="86">
        <f>IF(M43="",0,IF(LEFT(M43,1)="-",ABS(M43),(IF(M43&gt;9,M43+2,11))))</f>
        <v>11</v>
      </c>
      <c r="AG43" s="87">
        <f t="shared" si="29"/>
        <v>7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40</v>
      </c>
      <c r="B44" s="177"/>
      <c r="C44" s="88" t="str">
        <f>IF(C36&gt;"",C36,"")</f>
        <v>Andrey Shubin</v>
      </c>
      <c r="D44" s="89" t="str">
        <f>IF(C39&gt;"",C39,"")</f>
        <v>Paul Måns</v>
      </c>
      <c r="E44" s="64"/>
      <c r="F44" s="65"/>
      <c r="G44" s="291">
        <v>7</v>
      </c>
      <c r="H44" s="292"/>
      <c r="I44" s="291">
        <v>8</v>
      </c>
      <c r="J44" s="292"/>
      <c r="K44" s="291">
        <v>6</v>
      </c>
      <c r="L44" s="292"/>
      <c r="M44" s="291"/>
      <c r="N44" s="292"/>
      <c r="O44" s="291"/>
      <c r="P44" s="292"/>
      <c r="Q44" s="73">
        <f t="shared" si="22"/>
        <v>3</v>
      </c>
      <c r="R44" s="74">
        <f t="shared" si="23"/>
        <v>0</v>
      </c>
      <c r="S44" s="84"/>
      <c r="T44" s="85"/>
      <c r="V44" s="77">
        <f t="shared" si="24"/>
        <v>33</v>
      </c>
      <c r="W44" s="78">
        <f t="shared" si="24"/>
        <v>21</v>
      </c>
      <c r="X44" s="79">
        <f t="shared" si="25"/>
        <v>12</v>
      </c>
      <c r="Z44" s="86">
        <f aca="true" t="shared" si="32" ref="Z44:AF47">IF(G44="",0,IF(LEFT(G44,1)="-",ABS(G44),(IF(G44&gt;9,G44+2,11))))</f>
        <v>11</v>
      </c>
      <c r="AA44" s="87">
        <f t="shared" si="26"/>
        <v>7</v>
      </c>
      <c r="AB44" s="86">
        <f t="shared" si="32"/>
        <v>11</v>
      </c>
      <c r="AC44" s="87">
        <f t="shared" si="27"/>
        <v>8</v>
      </c>
      <c r="AD44" s="86">
        <f t="shared" si="32"/>
        <v>11</v>
      </c>
      <c r="AE44" s="87">
        <f t="shared" si="28"/>
        <v>6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41</v>
      </c>
      <c r="B45" s="177"/>
      <c r="C45" s="70" t="str">
        <f>IF(C37&gt;"",C37,"")</f>
        <v>Nordin Stefan</v>
      </c>
      <c r="D45" s="82" t="str">
        <f>IF(C38&gt;"",C38,"")</f>
        <v>Moisseev Igor</v>
      </c>
      <c r="E45" s="56"/>
      <c r="F45" s="72"/>
      <c r="G45" s="286">
        <v>-6</v>
      </c>
      <c r="H45" s="287"/>
      <c r="I45" s="286">
        <v>7</v>
      </c>
      <c r="J45" s="287"/>
      <c r="K45" s="286">
        <v>7</v>
      </c>
      <c r="L45" s="287"/>
      <c r="M45" s="286">
        <v>-2</v>
      </c>
      <c r="N45" s="287"/>
      <c r="O45" s="286">
        <v>9</v>
      </c>
      <c r="P45" s="287"/>
      <c r="Q45" s="73">
        <f t="shared" si="22"/>
        <v>3</v>
      </c>
      <c r="R45" s="74">
        <f t="shared" si="23"/>
        <v>2</v>
      </c>
      <c r="S45" s="84"/>
      <c r="T45" s="85"/>
      <c r="V45" s="77">
        <f t="shared" si="24"/>
        <v>41</v>
      </c>
      <c r="W45" s="78">
        <f t="shared" si="24"/>
        <v>45</v>
      </c>
      <c r="X45" s="79">
        <f t="shared" si="25"/>
        <v>-4</v>
      </c>
      <c r="Z45" s="86">
        <f t="shared" si="32"/>
        <v>6</v>
      </c>
      <c r="AA45" s="87">
        <f t="shared" si="26"/>
        <v>11</v>
      </c>
      <c r="AB45" s="86">
        <f t="shared" si="32"/>
        <v>11</v>
      </c>
      <c r="AC45" s="87">
        <f t="shared" si="27"/>
        <v>7</v>
      </c>
      <c r="AD45" s="86">
        <f t="shared" si="32"/>
        <v>11</v>
      </c>
      <c r="AE45" s="87">
        <f t="shared" si="28"/>
        <v>7</v>
      </c>
      <c r="AF45" s="86">
        <f t="shared" si="32"/>
        <v>2</v>
      </c>
      <c r="AG45" s="87">
        <f t="shared" si="29"/>
        <v>11</v>
      </c>
      <c r="AH45" s="86">
        <f t="shared" si="30"/>
        <v>11</v>
      </c>
      <c r="AI45" s="87">
        <f t="shared" si="31"/>
        <v>9</v>
      </c>
    </row>
    <row r="46" spans="1:35" ht="15.75" outlineLevel="1">
      <c r="A46" s="69" t="s">
        <v>42</v>
      </c>
      <c r="B46" s="177"/>
      <c r="C46" s="70" t="str">
        <f>IF(C36&gt;"",C36,"")</f>
        <v>Andrey Shubin</v>
      </c>
      <c r="D46" s="82" t="str">
        <f>IF(C37&gt;"",C37,"")</f>
        <v>Nordin Stefan</v>
      </c>
      <c r="E46" s="83"/>
      <c r="F46" s="72"/>
      <c r="G46" s="289">
        <v>6</v>
      </c>
      <c r="H46" s="290"/>
      <c r="I46" s="289">
        <v>5</v>
      </c>
      <c r="J46" s="290"/>
      <c r="K46" s="293">
        <v>4</v>
      </c>
      <c r="L46" s="290"/>
      <c r="M46" s="289"/>
      <c r="N46" s="290"/>
      <c r="O46" s="289"/>
      <c r="P46" s="290"/>
      <c r="Q46" s="73">
        <f t="shared" si="22"/>
        <v>3</v>
      </c>
      <c r="R46" s="74">
        <f t="shared" si="23"/>
        <v>0</v>
      </c>
      <c r="S46" s="84"/>
      <c r="T46" s="85"/>
      <c r="V46" s="77">
        <f t="shared" si="24"/>
        <v>33</v>
      </c>
      <c r="W46" s="78">
        <f t="shared" si="24"/>
        <v>15</v>
      </c>
      <c r="X46" s="79">
        <f t="shared" si="25"/>
        <v>18</v>
      </c>
      <c r="Z46" s="86">
        <f t="shared" si="32"/>
        <v>11</v>
      </c>
      <c r="AA46" s="87">
        <f t="shared" si="26"/>
        <v>6</v>
      </c>
      <c r="AB46" s="86">
        <f t="shared" si="32"/>
        <v>11</v>
      </c>
      <c r="AC46" s="87">
        <f t="shared" si="27"/>
        <v>5</v>
      </c>
      <c r="AD46" s="86">
        <f t="shared" si="32"/>
        <v>11</v>
      </c>
      <c r="AE46" s="87">
        <f t="shared" si="28"/>
        <v>4</v>
      </c>
      <c r="AF46" s="86">
        <f t="shared" si="32"/>
        <v>0</v>
      </c>
      <c r="AG46" s="87">
        <f t="shared" si="29"/>
        <v>0</v>
      </c>
      <c r="AH46" s="86">
        <f t="shared" si="30"/>
        <v>0</v>
      </c>
      <c r="AI46" s="87">
        <f t="shared" si="31"/>
        <v>0</v>
      </c>
    </row>
    <row r="47" spans="1:35" ht="16.5" outlineLevel="1" thickBot="1">
      <c r="A47" s="90" t="s">
        <v>43</v>
      </c>
      <c r="B47" s="178"/>
      <c r="C47" s="91" t="str">
        <f>IF(C38&gt;"",C38,"")</f>
        <v>Moisseev Igor</v>
      </c>
      <c r="D47" s="92" t="str">
        <f>IF(C39&gt;"",C39,"")</f>
        <v>Paul Måns</v>
      </c>
      <c r="E47" s="93"/>
      <c r="F47" s="94"/>
      <c r="G47" s="294">
        <v>5</v>
      </c>
      <c r="H47" s="295"/>
      <c r="I47" s="294">
        <v>-7</v>
      </c>
      <c r="J47" s="295"/>
      <c r="K47" s="294">
        <v>7</v>
      </c>
      <c r="L47" s="295"/>
      <c r="M47" s="294">
        <v>-10</v>
      </c>
      <c r="N47" s="295"/>
      <c r="O47" s="294">
        <v>6</v>
      </c>
      <c r="P47" s="295"/>
      <c r="Q47" s="95">
        <f t="shared" si="22"/>
        <v>3</v>
      </c>
      <c r="R47" s="96">
        <f t="shared" si="23"/>
        <v>2</v>
      </c>
      <c r="S47" s="97"/>
      <c r="T47" s="98"/>
      <c r="V47" s="77">
        <f t="shared" si="24"/>
        <v>50</v>
      </c>
      <c r="W47" s="78">
        <f t="shared" si="24"/>
        <v>41</v>
      </c>
      <c r="X47" s="79">
        <f t="shared" si="25"/>
        <v>9</v>
      </c>
      <c r="Z47" s="99">
        <f t="shared" si="32"/>
        <v>11</v>
      </c>
      <c r="AA47" s="100">
        <f t="shared" si="26"/>
        <v>5</v>
      </c>
      <c r="AB47" s="99">
        <f t="shared" si="32"/>
        <v>7</v>
      </c>
      <c r="AC47" s="100">
        <f t="shared" si="27"/>
        <v>11</v>
      </c>
      <c r="AD47" s="99">
        <f t="shared" si="32"/>
        <v>11</v>
      </c>
      <c r="AE47" s="100">
        <f t="shared" si="28"/>
        <v>7</v>
      </c>
      <c r="AF47" s="99">
        <f t="shared" si="32"/>
        <v>10</v>
      </c>
      <c r="AG47" s="100">
        <f t="shared" si="29"/>
        <v>12</v>
      </c>
      <c r="AH47" s="99">
        <f t="shared" si="30"/>
        <v>11</v>
      </c>
      <c r="AI47" s="100">
        <f t="shared" si="31"/>
        <v>6</v>
      </c>
    </row>
    <row r="48" ht="16.5" thickBot="1" thickTop="1"/>
    <row r="49" spans="1:20" ht="16.5" thickTop="1">
      <c r="A49" s="2"/>
      <c r="B49" s="173"/>
      <c r="C49" s="3" t="s">
        <v>6</v>
      </c>
      <c r="D49" s="4"/>
      <c r="E49" s="4"/>
      <c r="F49" s="4"/>
      <c r="G49" s="5"/>
      <c r="H49" s="4"/>
      <c r="I49" s="6" t="s">
        <v>7</v>
      </c>
      <c r="J49" s="7"/>
      <c r="K49" s="222" t="s">
        <v>130</v>
      </c>
      <c r="L49" s="223"/>
      <c r="M49" s="223"/>
      <c r="N49" s="224"/>
      <c r="O49" s="225" t="s">
        <v>13</v>
      </c>
      <c r="P49" s="226"/>
      <c r="Q49" s="226"/>
      <c r="R49" s="227">
        <v>4</v>
      </c>
      <c r="S49" s="269"/>
      <c r="T49" s="270"/>
    </row>
    <row r="50" spans="1:20" ht="16.5" thickBot="1">
      <c r="A50" s="8"/>
      <c r="B50" s="174"/>
      <c r="C50" s="9" t="s">
        <v>9</v>
      </c>
      <c r="D50" s="10" t="s">
        <v>14</v>
      </c>
      <c r="E50" s="229">
        <v>10</v>
      </c>
      <c r="F50" s="230"/>
      <c r="G50" s="231"/>
      <c r="H50" s="232" t="s">
        <v>15</v>
      </c>
      <c r="I50" s="233"/>
      <c r="J50" s="233"/>
      <c r="K50" s="234">
        <v>41574</v>
      </c>
      <c r="L50" s="234"/>
      <c r="M50" s="234"/>
      <c r="N50" s="235"/>
      <c r="O50" s="11" t="s">
        <v>16</v>
      </c>
      <c r="P50" s="12"/>
      <c r="Q50" s="12"/>
      <c r="R50" s="236">
        <v>0.4166666666666667</v>
      </c>
      <c r="S50" s="237"/>
      <c r="T50" s="238"/>
    </row>
    <row r="51" spans="1:24" ht="16.5" thickTop="1">
      <c r="A51" s="13"/>
      <c r="B51" s="14" t="s">
        <v>138</v>
      </c>
      <c r="C51" s="14" t="s">
        <v>17</v>
      </c>
      <c r="D51" s="15" t="s">
        <v>18</v>
      </c>
      <c r="E51" s="271" t="s">
        <v>19</v>
      </c>
      <c r="F51" s="272"/>
      <c r="G51" s="271" t="s">
        <v>20</v>
      </c>
      <c r="H51" s="272"/>
      <c r="I51" s="271" t="s">
        <v>21</v>
      </c>
      <c r="J51" s="272"/>
      <c r="K51" s="271" t="s">
        <v>22</v>
      </c>
      <c r="L51" s="272"/>
      <c r="M51" s="271"/>
      <c r="N51" s="272"/>
      <c r="O51" s="16" t="s">
        <v>23</v>
      </c>
      <c r="P51" s="17" t="s">
        <v>24</v>
      </c>
      <c r="Q51" s="18" t="s">
        <v>25</v>
      </c>
      <c r="R51" s="19"/>
      <c r="S51" s="273" t="s">
        <v>26</v>
      </c>
      <c r="T51" s="274"/>
      <c r="V51" s="20" t="s">
        <v>27</v>
      </c>
      <c r="W51" s="21"/>
      <c r="X51" s="22" t="s">
        <v>28</v>
      </c>
    </row>
    <row r="52" spans="1:24" ht="15">
      <c r="A52" s="23" t="s">
        <v>19</v>
      </c>
      <c r="B52" s="24">
        <v>1650</v>
      </c>
      <c r="C52" s="24" t="s">
        <v>91</v>
      </c>
      <c r="D52" s="25" t="s">
        <v>1</v>
      </c>
      <c r="E52" s="26"/>
      <c r="F52" s="27"/>
      <c r="G52" s="28">
        <f>+Q62</f>
        <v>3</v>
      </c>
      <c r="H52" s="29">
        <f>+R62</f>
        <v>1</v>
      </c>
      <c r="I52" s="28">
        <f>Q58</f>
      </c>
      <c r="J52" s="29">
        <f>R58</f>
      </c>
      <c r="K52" s="28">
        <f>Q60</f>
        <v>3</v>
      </c>
      <c r="L52" s="29">
        <f>R60</f>
        <v>0</v>
      </c>
      <c r="M52" s="28"/>
      <c r="N52" s="29"/>
      <c r="O52" s="30">
        <f>IF(SUM(E52:N52)=0,"",COUNTIF(F52:F55,"3"))</f>
        <v>2</v>
      </c>
      <c r="P52" s="31">
        <f>IF(SUM(F52:O52)=0,"",COUNTIF(E52:E55,"3"))</f>
        <v>0</v>
      </c>
      <c r="Q52" s="32">
        <f>IF(SUM(E52:N52)=0,"",SUM(F52:F55))</f>
        <v>6</v>
      </c>
      <c r="R52" s="33">
        <f>IF(SUM(E52:N52)=0,"",SUM(E52:E55))</f>
        <v>1</v>
      </c>
      <c r="S52" s="275">
        <v>1</v>
      </c>
      <c r="T52" s="276"/>
      <c r="V52" s="34">
        <f>+V58+V60+V62</f>
        <v>71</v>
      </c>
      <c r="W52" s="35">
        <f>+W58+W60+W62</f>
        <v>54</v>
      </c>
      <c r="X52" s="36">
        <f>+V52-W52</f>
        <v>17</v>
      </c>
    </row>
    <row r="53" spans="1:24" ht="15">
      <c r="A53" s="37" t="s">
        <v>20</v>
      </c>
      <c r="B53" s="24">
        <v>1620</v>
      </c>
      <c r="C53" s="24" t="s">
        <v>93</v>
      </c>
      <c r="D53" s="38" t="s">
        <v>94</v>
      </c>
      <c r="E53" s="39">
        <f>+R62</f>
        <v>1</v>
      </c>
      <c r="F53" s="40">
        <f>+Q62</f>
        <v>3</v>
      </c>
      <c r="G53" s="41"/>
      <c r="H53" s="42"/>
      <c r="I53" s="39">
        <f>Q61</f>
      </c>
      <c r="J53" s="40">
        <f>R61</f>
      </c>
      <c r="K53" s="39">
        <f>Q59</f>
        <v>3</v>
      </c>
      <c r="L53" s="40">
        <f>R59</f>
        <v>0</v>
      </c>
      <c r="M53" s="39"/>
      <c r="N53" s="40"/>
      <c r="O53" s="30">
        <f>IF(SUM(E53:N53)=0,"",COUNTIF(H52:H55,"3"))</f>
        <v>1</v>
      </c>
      <c r="P53" s="31">
        <f>IF(SUM(F53:O53)=0,"",COUNTIF(G52:G55,"3"))</f>
        <v>1</v>
      </c>
      <c r="Q53" s="32">
        <f>IF(SUM(E53:N53)=0,"",SUM(H52:H55))</f>
        <v>4</v>
      </c>
      <c r="R53" s="33">
        <f>IF(SUM(E53:N53)=0,"",SUM(G52:G55))</f>
        <v>3</v>
      </c>
      <c r="S53" s="275">
        <v>2</v>
      </c>
      <c r="T53" s="276"/>
      <c r="V53" s="34">
        <f>+V59+V61+W62</f>
        <v>66</v>
      </c>
      <c r="W53" s="35">
        <f>+W59+W61+V62</f>
        <v>52</v>
      </c>
      <c r="X53" s="36">
        <f>+V53-W53</f>
        <v>14</v>
      </c>
    </row>
    <row r="54" spans="1:24" ht="15">
      <c r="A54" s="37" t="s">
        <v>21</v>
      </c>
      <c r="B54" s="24"/>
      <c r="C54" s="24"/>
      <c r="D54" s="38"/>
      <c r="E54" s="39">
        <f>+R58</f>
      </c>
      <c r="F54" s="40">
        <f>+Q58</f>
      </c>
      <c r="G54" s="39">
        <f>R61</f>
      </c>
      <c r="H54" s="40">
        <f>Q61</f>
      </c>
      <c r="I54" s="41"/>
      <c r="J54" s="42"/>
      <c r="K54" s="39">
        <f>Q63</f>
      </c>
      <c r="L54" s="40">
        <f>R63</f>
      </c>
      <c r="M54" s="39"/>
      <c r="N54" s="40"/>
      <c r="O54" s="30">
        <f>IF(SUM(E54:N54)=0,"",COUNTIF(J52:J55,"3"))</f>
      </c>
      <c r="P54" s="31">
        <f>IF(SUM(F54:O54)=0,"",COUNTIF(I52:I55,"3"))</f>
      </c>
      <c r="Q54" s="32">
        <f>IF(SUM(E54:N54)=0,"",SUM(J52:J55))</f>
      </c>
      <c r="R54" s="33">
        <f>IF(SUM(E54:N54)=0,"",SUM(I52:I55))</f>
      </c>
      <c r="S54" s="275"/>
      <c r="T54" s="276"/>
      <c r="V54" s="34">
        <f>+W58+W61+V63</f>
        <v>0</v>
      </c>
      <c r="W54" s="35">
        <f>+V58+V61+W63</f>
        <v>0</v>
      </c>
      <c r="X54" s="36">
        <f>+V54-W54</f>
        <v>0</v>
      </c>
    </row>
    <row r="55" spans="1:24" ht="15.75" thickBot="1">
      <c r="A55" s="43" t="s">
        <v>22</v>
      </c>
      <c r="B55" s="44">
        <v>1506</v>
      </c>
      <c r="C55" s="44" t="s">
        <v>95</v>
      </c>
      <c r="D55" s="45" t="s">
        <v>48</v>
      </c>
      <c r="E55" s="46">
        <f>R60</f>
        <v>0</v>
      </c>
      <c r="F55" s="47">
        <f>Q60</f>
        <v>3</v>
      </c>
      <c r="G55" s="46">
        <f>R59</f>
        <v>0</v>
      </c>
      <c r="H55" s="47">
        <f>Q59</f>
        <v>3</v>
      </c>
      <c r="I55" s="46">
        <f>R63</f>
      </c>
      <c r="J55" s="47">
        <f>Q63</f>
      </c>
      <c r="K55" s="48"/>
      <c r="L55" s="49"/>
      <c r="M55" s="46"/>
      <c r="N55" s="47"/>
      <c r="O55" s="50">
        <f>IF(SUM(E55:N55)=0,"",COUNTIF(L52:L55,"3"))</f>
        <v>0</v>
      </c>
      <c r="P55" s="51">
        <f>IF(SUM(F55:O55)=0,"",COUNTIF(K52:K55,"3"))</f>
        <v>2</v>
      </c>
      <c r="Q55" s="52">
        <f>IF(SUM(E55:N56)=0,"",SUM(L52:L55))</f>
        <v>0</v>
      </c>
      <c r="R55" s="53">
        <f>IF(SUM(E55:N55)=0,"",SUM(K52:K55))</f>
        <v>6</v>
      </c>
      <c r="S55" s="277">
        <v>3</v>
      </c>
      <c r="T55" s="278"/>
      <c r="V55" s="34">
        <f>+W59+W60+W63</f>
        <v>35</v>
      </c>
      <c r="W55" s="35">
        <f>+V59+V60+V63</f>
        <v>66</v>
      </c>
      <c r="X55" s="36">
        <f>+V55-W55</f>
        <v>-31</v>
      </c>
    </row>
    <row r="56" spans="1:25" ht="16.5" outlineLevel="1" thickTop="1">
      <c r="A56" s="54"/>
      <c r="B56" s="175"/>
      <c r="C56" s="55" t="s">
        <v>29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8"/>
      <c r="V56" s="59"/>
      <c r="W56" s="60" t="s">
        <v>30</v>
      </c>
      <c r="X56" s="61">
        <f>SUM(X52:X55)</f>
        <v>0</v>
      </c>
      <c r="Y56" s="60" t="str">
        <f>IF(X56=0,"OK","Virhe")</f>
        <v>OK</v>
      </c>
    </row>
    <row r="57" spans="1:24" ht="16.5" outlineLevel="1" thickBot="1">
      <c r="A57" s="62"/>
      <c r="B57" s="176"/>
      <c r="C57" s="63" t="s">
        <v>31</v>
      </c>
      <c r="D57" s="64"/>
      <c r="E57" s="64"/>
      <c r="F57" s="65"/>
      <c r="G57" s="279" t="s">
        <v>32</v>
      </c>
      <c r="H57" s="280"/>
      <c r="I57" s="281" t="s">
        <v>33</v>
      </c>
      <c r="J57" s="280"/>
      <c r="K57" s="281" t="s">
        <v>34</v>
      </c>
      <c r="L57" s="280"/>
      <c r="M57" s="281" t="s">
        <v>35</v>
      </c>
      <c r="N57" s="280"/>
      <c r="O57" s="281" t="s">
        <v>36</v>
      </c>
      <c r="P57" s="280"/>
      <c r="Q57" s="282" t="s">
        <v>37</v>
      </c>
      <c r="R57" s="283"/>
      <c r="T57" s="66"/>
      <c r="V57" s="67" t="s">
        <v>27</v>
      </c>
      <c r="W57" s="68"/>
      <c r="X57" s="22" t="s">
        <v>28</v>
      </c>
    </row>
    <row r="58" spans="1:35" ht="15.75" outlineLevel="1">
      <c r="A58" s="69" t="s">
        <v>38</v>
      </c>
      <c r="B58" s="177"/>
      <c r="C58" s="70" t="str">
        <f>IF(C52&gt;"",C52,"")</f>
        <v>Bergkvist Tommy</v>
      </c>
      <c r="D58" s="71">
        <f>IF(C54&gt;"",C54,"")</f>
      </c>
      <c r="E58" s="56"/>
      <c r="F58" s="72"/>
      <c r="G58" s="284"/>
      <c r="H58" s="285"/>
      <c r="I58" s="286"/>
      <c r="J58" s="287"/>
      <c r="K58" s="286"/>
      <c r="L58" s="287"/>
      <c r="M58" s="286"/>
      <c r="N58" s="287"/>
      <c r="O58" s="288"/>
      <c r="P58" s="287"/>
      <c r="Q58" s="73">
        <f aca="true" t="shared" si="33" ref="Q58:Q63">IF(COUNT(G58:O58)=0,"",COUNTIF(G58:O58,"&gt;=0"))</f>
      </c>
      <c r="R58" s="74">
        <f aca="true" t="shared" si="34" ref="R58:R63">IF(COUNT(G58:O58)=0,"",(IF(LEFT(G58,1)="-",1,0)+IF(LEFT(I58,1)="-",1,0)+IF(LEFT(K58,1)="-",1,0)+IF(LEFT(M58,1)="-",1,0)+IF(LEFT(O58,1)="-",1,0)))</f>
      </c>
      <c r="S58" s="75"/>
      <c r="T58" s="76"/>
      <c r="V58" s="77">
        <f aca="true" t="shared" si="35" ref="V58:W63">+Z58+AB58+AD58+AF58+AH58</f>
        <v>0</v>
      </c>
      <c r="W58" s="78">
        <f t="shared" si="35"/>
        <v>0</v>
      </c>
      <c r="X58" s="79">
        <f aca="true" t="shared" si="36" ref="X58:X63">+V58-W58</f>
        <v>0</v>
      </c>
      <c r="Z58" s="80">
        <f>IF(G58="",0,IF(LEFT(G58,1)="-",ABS(G58),(IF(G58&gt;9,G58+2,11))))</f>
        <v>0</v>
      </c>
      <c r="AA58" s="81">
        <f aca="true" t="shared" si="37" ref="AA58:AA63">IF(G58="",0,IF(LEFT(G58,1)="-",(IF(ABS(G58)&gt;9,(ABS(G58)+2),11)),G58))</f>
        <v>0</v>
      </c>
      <c r="AB58" s="80">
        <f>IF(I58="",0,IF(LEFT(I58,1)="-",ABS(I58),(IF(I58&gt;9,I58+2,11))))</f>
        <v>0</v>
      </c>
      <c r="AC58" s="81">
        <f aca="true" t="shared" si="38" ref="AC58:AC63">IF(I58="",0,IF(LEFT(I58,1)="-",(IF(ABS(I58)&gt;9,(ABS(I58)+2),11)),I58))</f>
        <v>0</v>
      </c>
      <c r="AD58" s="80">
        <f>IF(K58="",0,IF(LEFT(K58,1)="-",ABS(K58),(IF(K58&gt;9,K58+2,11))))</f>
        <v>0</v>
      </c>
      <c r="AE58" s="81">
        <f aca="true" t="shared" si="39" ref="AE58:AE63">IF(K58="",0,IF(LEFT(K58,1)="-",(IF(ABS(K58)&gt;9,(ABS(K58)+2),11)),K58))</f>
        <v>0</v>
      </c>
      <c r="AF58" s="80">
        <f>IF(M58="",0,IF(LEFT(M58,1)="-",ABS(M58),(IF(M58&gt;9,M58+2,11))))</f>
        <v>0</v>
      </c>
      <c r="AG58" s="81">
        <f aca="true" t="shared" si="40" ref="AG58:AG63">IF(M58="",0,IF(LEFT(M58,1)="-",(IF(ABS(M58)&gt;9,(ABS(M58)+2),11)),M58))</f>
        <v>0</v>
      </c>
      <c r="AH58" s="80">
        <f aca="true" t="shared" si="41" ref="AH58:AH63">IF(O58="",0,IF(LEFT(O58,1)="-",ABS(O58),(IF(O58&gt;9,O58+2,11))))</f>
        <v>0</v>
      </c>
      <c r="AI58" s="81">
        <f aca="true" t="shared" si="42" ref="AI58:AI63">IF(O58="",0,IF(LEFT(O58,1)="-",(IF(ABS(O58)&gt;9,(ABS(O58)+2),11)),O58))</f>
        <v>0</v>
      </c>
    </row>
    <row r="59" spans="1:35" ht="15.75" outlineLevel="1">
      <c r="A59" s="69" t="s">
        <v>39</v>
      </c>
      <c r="B59" s="177"/>
      <c r="C59" s="70" t="str">
        <f>IF(C53&gt;"",C53,"")</f>
        <v>Koskinen Veikko</v>
      </c>
      <c r="D59" s="82" t="str">
        <f>IF(C55&gt;"",C55,"")</f>
        <v>Titievskij Alexei</v>
      </c>
      <c r="E59" s="83"/>
      <c r="F59" s="72"/>
      <c r="G59" s="289">
        <v>4</v>
      </c>
      <c r="H59" s="290"/>
      <c r="I59" s="289">
        <v>6</v>
      </c>
      <c r="J59" s="290"/>
      <c r="K59" s="289">
        <v>4</v>
      </c>
      <c r="L59" s="290"/>
      <c r="M59" s="289"/>
      <c r="N59" s="290"/>
      <c r="O59" s="289"/>
      <c r="P59" s="290"/>
      <c r="Q59" s="73">
        <f t="shared" si="33"/>
        <v>3</v>
      </c>
      <c r="R59" s="74">
        <f t="shared" si="34"/>
        <v>0</v>
      </c>
      <c r="S59" s="84"/>
      <c r="T59" s="85"/>
      <c r="V59" s="77">
        <f t="shared" si="35"/>
        <v>33</v>
      </c>
      <c r="W59" s="78">
        <f t="shared" si="35"/>
        <v>14</v>
      </c>
      <c r="X59" s="79">
        <f t="shared" si="36"/>
        <v>19</v>
      </c>
      <c r="Z59" s="86">
        <f>IF(G59="",0,IF(LEFT(G59,1)="-",ABS(G59),(IF(G59&gt;9,G59+2,11))))</f>
        <v>11</v>
      </c>
      <c r="AA59" s="87">
        <f t="shared" si="37"/>
        <v>4</v>
      </c>
      <c r="AB59" s="86">
        <f>IF(I59="",0,IF(LEFT(I59,1)="-",ABS(I59),(IF(I59&gt;9,I59+2,11))))</f>
        <v>11</v>
      </c>
      <c r="AC59" s="87">
        <f t="shared" si="38"/>
        <v>6</v>
      </c>
      <c r="AD59" s="86">
        <f>IF(K59="",0,IF(LEFT(K59,1)="-",ABS(K59),(IF(K59&gt;9,K59+2,11))))</f>
        <v>11</v>
      </c>
      <c r="AE59" s="87">
        <f t="shared" si="39"/>
        <v>4</v>
      </c>
      <c r="AF59" s="86">
        <f>IF(M59="",0,IF(LEFT(M59,1)="-",ABS(M59),(IF(M59&gt;9,M59+2,11))))</f>
        <v>0</v>
      </c>
      <c r="AG59" s="87">
        <f t="shared" si="40"/>
        <v>0</v>
      </c>
      <c r="AH59" s="86">
        <f t="shared" si="41"/>
        <v>0</v>
      </c>
      <c r="AI59" s="87">
        <f t="shared" si="42"/>
        <v>0</v>
      </c>
    </row>
    <row r="60" spans="1:35" ht="16.5" outlineLevel="1" thickBot="1">
      <c r="A60" s="69" t="s">
        <v>40</v>
      </c>
      <c r="B60" s="177"/>
      <c r="C60" s="88" t="str">
        <f>IF(C52&gt;"",C52,"")</f>
        <v>Bergkvist Tommy</v>
      </c>
      <c r="D60" s="89" t="str">
        <f>IF(C55&gt;"",C55,"")</f>
        <v>Titievskij Alexei</v>
      </c>
      <c r="E60" s="64"/>
      <c r="F60" s="65"/>
      <c r="G60" s="291">
        <v>5</v>
      </c>
      <c r="H60" s="292"/>
      <c r="I60" s="291">
        <v>7</v>
      </c>
      <c r="J60" s="292"/>
      <c r="K60" s="291">
        <v>9</v>
      </c>
      <c r="L60" s="292"/>
      <c r="M60" s="291"/>
      <c r="N60" s="292"/>
      <c r="O60" s="291"/>
      <c r="P60" s="292"/>
      <c r="Q60" s="73">
        <f t="shared" si="33"/>
        <v>3</v>
      </c>
      <c r="R60" s="74">
        <f t="shared" si="34"/>
        <v>0</v>
      </c>
      <c r="S60" s="84"/>
      <c r="T60" s="85"/>
      <c r="V60" s="77">
        <f t="shared" si="35"/>
        <v>33</v>
      </c>
      <c r="W60" s="78">
        <f t="shared" si="35"/>
        <v>21</v>
      </c>
      <c r="X60" s="79">
        <f t="shared" si="36"/>
        <v>12</v>
      </c>
      <c r="Z60" s="86">
        <f aca="true" t="shared" si="43" ref="Z60:AF63">IF(G60="",0,IF(LEFT(G60,1)="-",ABS(G60),(IF(G60&gt;9,G60+2,11))))</f>
        <v>11</v>
      </c>
      <c r="AA60" s="87">
        <f t="shared" si="37"/>
        <v>5</v>
      </c>
      <c r="AB60" s="86">
        <f t="shared" si="43"/>
        <v>11</v>
      </c>
      <c r="AC60" s="87">
        <f t="shared" si="38"/>
        <v>7</v>
      </c>
      <c r="AD60" s="86">
        <f t="shared" si="43"/>
        <v>11</v>
      </c>
      <c r="AE60" s="87">
        <f t="shared" si="39"/>
        <v>9</v>
      </c>
      <c r="AF60" s="86">
        <f t="shared" si="43"/>
        <v>0</v>
      </c>
      <c r="AG60" s="87">
        <f t="shared" si="40"/>
        <v>0</v>
      </c>
      <c r="AH60" s="86">
        <f t="shared" si="41"/>
        <v>0</v>
      </c>
      <c r="AI60" s="87">
        <f t="shared" si="42"/>
        <v>0</v>
      </c>
    </row>
    <row r="61" spans="1:35" ht="15.75" outlineLevel="1">
      <c r="A61" s="69" t="s">
        <v>41</v>
      </c>
      <c r="B61" s="177"/>
      <c r="C61" s="70" t="str">
        <f>IF(C53&gt;"",C53,"")</f>
        <v>Koskinen Veikko</v>
      </c>
      <c r="D61" s="82">
        <f>IF(C54&gt;"",C54,"")</f>
      </c>
      <c r="E61" s="56"/>
      <c r="F61" s="72"/>
      <c r="G61" s="286"/>
      <c r="H61" s="287"/>
      <c r="I61" s="286"/>
      <c r="J61" s="287"/>
      <c r="K61" s="286"/>
      <c r="L61" s="287"/>
      <c r="M61" s="286"/>
      <c r="N61" s="287"/>
      <c r="O61" s="286"/>
      <c r="P61" s="287"/>
      <c r="Q61" s="73">
        <f t="shared" si="33"/>
      </c>
      <c r="R61" s="74">
        <f t="shared" si="34"/>
      </c>
      <c r="S61" s="84"/>
      <c r="T61" s="85"/>
      <c r="V61" s="77">
        <f t="shared" si="35"/>
        <v>0</v>
      </c>
      <c r="W61" s="78">
        <f t="shared" si="35"/>
        <v>0</v>
      </c>
      <c r="X61" s="79">
        <f t="shared" si="36"/>
        <v>0</v>
      </c>
      <c r="Z61" s="86">
        <f t="shared" si="43"/>
        <v>0</v>
      </c>
      <c r="AA61" s="87">
        <f t="shared" si="37"/>
        <v>0</v>
      </c>
      <c r="AB61" s="86">
        <f t="shared" si="43"/>
        <v>0</v>
      </c>
      <c r="AC61" s="87">
        <f t="shared" si="38"/>
        <v>0</v>
      </c>
      <c r="AD61" s="86">
        <f t="shared" si="43"/>
        <v>0</v>
      </c>
      <c r="AE61" s="87">
        <f t="shared" si="39"/>
        <v>0</v>
      </c>
      <c r="AF61" s="86">
        <f t="shared" si="43"/>
        <v>0</v>
      </c>
      <c r="AG61" s="87">
        <f t="shared" si="40"/>
        <v>0</v>
      </c>
      <c r="AH61" s="86">
        <f t="shared" si="41"/>
        <v>0</v>
      </c>
      <c r="AI61" s="87">
        <f t="shared" si="42"/>
        <v>0</v>
      </c>
    </row>
    <row r="62" spans="1:35" ht="15.75" outlineLevel="1">
      <c r="A62" s="69" t="s">
        <v>42</v>
      </c>
      <c r="B62" s="177"/>
      <c r="C62" s="70" t="str">
        <f>IF(C52&gt;"",C52,"")</f>
        <v>Bergkvist Tommy</v>
      </c>
      <c r="D62" s="82" t="str">
        <f>IF(C53&gt;"",C53,"")</f>
        <v>Koskinen Veikko</v>
      </c>
      <c r="E62" s="83"/>
      <c r="F62" s="72"/>
      <c r="G62" s="289">
        <v>5</v>
      </c>
      <c r="H62" s="290"/>
      <c r="I62" s="289">
        <v>-5</v>
      </c>
      <c r="J62" s="290"/>
      <c r="K62" s="293">
        <v>9</v>
      </c>
      <c r="L62" s="290"/>
      <c r="M62" s="289">
        <v>8</v>
      </c>
      <c r="N62" s="290"/>
      <c r="O62" s="289"/>
      <c r="P62" s="290"/>
      <c r="Q62" s="73">
        <f t="shared" si="33"/>
        <v>3</v>
      </c>
      <c r="R62" s="74">
        <f t="shared" si="34"/>
        <v>1</v>
      </c>
      <c r="S62" s="84"/>
      <c r="T62" s="85"/>
      <c r="V62" s="77">
        <f t="shared" si="35"/>
        <v>38</v>
      </c>
      <c r="W62" s="78">
        <f t="shared" si="35"/>
        <v>33</v>
      </c>
      <c r="X62" s="79">
        <f t="shared" si="36"/>
        <v>5</v>
      </c>
      <c r="Z62" s="86">
        <f t="shared" si="43"/>
        <v>11</v>
      </c>
      <c r="AA62" s="87">
        <f t="shared" si="37"/>
        <v>5</v>
      </c>
      <c r="AB62" s="86">
        <f t="shared" si="43"/>
        <v>5</v>
      </c>
      <c r="AC62" s="87">
        <f t="shared" si="38"/>
        <v>11</v>
      </c>
      <c r="AD62" s="86">
        <f t="shared" si="43"/>
        <v>11</v>
      </c>
      <c r="AE62" s="87">
        <f t="shared" si="39"/>
        <v>9</v>
      </c>
      <c r="AF62" s="86">
        <f t="shared" si="43"/>
        <v>11</v>
      </c>
      <c r="AG62" s="87">
        <f t="shared" si="40"/>
        <v>8</v>
      </c>
      <c r="AH62" s="86">
        <f t="shared" si="41"/>
        <v>0</v>
      </c>
      <c r="AI62" s="87">
        <f t="shared" si="42"/>
        <v>0</v>
      </c>
    </row>
    <row r="63" spans="1:35" ht="16.5" outlineLevel="1" thickBot="1">
      <c r="A63" s="90" t="s">
        <v>43</v>
      </c>
      <c r="B63" s="178"/>
      <c r="C63" s="91">
        <f>IF(C54&gt;"",C54,"")</f>
      </c>
      <c r="D63" s="92" t="str">
        <f>IF(C55&gt;"",C55,"")</f>
        <v>Titievskij Alexei</v>
      </c>
      <c r="E63" s="93"/>
      <c r="F63" s="94"/>
      <c r="G63" s="294"/>
      <c r="H63" s="295"/>
      <c r="I63" s="294"/>
      <c r="J63" s="295"/>
      <c r="K63" s="294"/>
      <c r="L63" s="295"/>
      <c r="M63" s="294"/>
      <c r="N63" s="295"/>
      <c r="O63" s="294"/>
      <c r="P63" s="295"/>
      <c r="Q63" s="95">
        <f t="shared" si="33"/>
      </c>
      <c r="R63" s="96">
        <f t="shared" si="34"/>
      </c>
      <c r="S63" s="97"/>
      <c r="T63" s="98"/>
      <c r="V63" s="77">
        <f t="shared" si="35"/>
        <v>0</v>
      </c>
      <c r="W63" s="78">
        <f t="shared" si="35"/>
        <v>0</v>
      </c>
      <c r="X63" s="79">
        <f t="shared" si="36"/>
        <v>0</v>
      </c>
      <c r="Z63" s="99">
        <f t="shared" si="43"/>
        <v>0</v>
      </c>
      <c r="AA63" s="100">
        <f t="shared" si="37"/>
        <v>0</v>
      </c>
      <c r="AB63" s="99">
        <f t="shared" si="43"/>
        <v>0</v>
      </c>
      <c r="AC63" s="100">
        <f t="shared" si="38"/>
        <v>0</v>
      </c>
      <c r="AD63" s="99">
        <f t="shared" si="43"/>
        <v>0</v>
      </c>
      <c r="AE63" s="100">
        <f t="shared" si="39"/>
        <v>0</v>
      </c>
      <c r="AF63" s="99">
        <f t="shared" si="43"/>
        <v>0</v>
      </c>
      <c r="AG63" s="100">
        <f t="shared" si="40"/>
        <v>0</v>
      </c>
      <c r="AH63" s="99">
        <f t="shared" si="41"/>
        <v>0</v>
      </c>
      <c r="AI63" s="100">
        <f t="shared" si="42"/>
        <v>0</v>
      </c>
    </row>
    <row r="64" ht="15.75" thickTop="1"/>
  </sheetData>
  <sheetProtection/>
  <mergeCells count="212">
    <mergeCell ref="G62:H62"/>
    <mergeCell ref="I62:J62"/>
    <mergeCell ref="K62:L62"/>
    <mergeCell ref="M62:N62"/>
    <mergeCell ref="O62:P62"/>
    <mergeCell ref="G63:H63"/>
    <mergeCell ref="I63:J63"/>
    <mergeCell ref="K63:L63"/>
    <mergeCell ref="M63:N63"/>
    <mergeCell ref="O63:P63"/>
    <mergeCell ref="G60:H60"/>
    <mergeCell ref="I60:J60"/>
    <mergeCell ref="K60:L60"/>
    <mergeCell ref="M60:N60"/>
    <mergeCell ref="O60:P60"/>
    <mergeCell ref="G61:H61"/>
    <mergeCell ref="I61:J61"/>
    <mergeCell ref="K61:L61"/>
    <mergeCell ref="M61:N61"/>
    <mergeCell ref="O61:P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E51:F51"/>
    <mergeCell ref="G51:H51"/>
    <mergeCell ref="I51:J51"/>
    <mergeCell ref="K51:L51"/>
    <mergeCell ref="M51:N51"/>
    <mergeCell ref="S51:T51"/>
    <mergeCell ref="K49:N49"/>
    <mergeCell ref="O49:Q49"/>
    <mergeCell ref="R49:T49"/>
    <mergeCell ref="E50:G50"/>
    <mergeCell ref="H50:J50"/>
    <mergeCell ref="K50:N50"/>
    <mergeCell ref="R50:T50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130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69</v>
      </c>
      <c r="D5" s="193" t="s">
        <v>1</v>
      </c>
      <c r="E5" s="194" t="s">
        <v>69</v>
      </c>
    </row>
    <row r="6" spans="1:6" ht="15">
      <c r="A6" s="191" t="s">
        <v>20</v>
      </c>
      <c r="B6" s="195" t="s">
        <v>153</v>
      </c>
      <c r="C6" s="195" t="s">
        <v>92</v>
      </c>
      <c r="D6" s="196" t="s">
        <v>87</v>
      </c>
      <c r="E6" s="197" t="s">
        <v>197</v>
      </c>
      <c r="F6" s="194" t="s">
        <v>82</v>
      </c>
    </row>
    <row r="7" spans="1:7" ht="15">
      <c r="A7" s="198" t="s">
        <v>21</v>
      </c>
      <c r="B7" s="199" t="s">
        <v>151</v>
      </c>
      <c r="C7" s="199" t="s">
        <v>82</v>
      </c>
      <c r="D7" s="200" t="s">
        <v>81</v>
      </c>
      <c r="E7" s="194" t="s">
        <v>82</v>
      </c>
      <c r="F7" s="201" t="s">
        <v>206</v>
      </c>
      <c r="G7" s="202"/>
    </row>
    <row r="8" spans="1:7" ht="15">
      <c r="A8" s="198" t="s">
        <v>22</v>
      </c>
      <c r="B8" s="203" t="s">
        <v>154</v>
      </c>
      <c r="C8" s="203" t="s">
        <v>91</v>
      </c>
      <c r="D8" s="204" t="s">
        <v>1</v>
      </c>
      <c r="E8" s="197" t="s">
        <v>190</v>
      </c>
      <c r="G8" s="205" t="s">
        <v>82</v>
      </c>
    </row>
    <row r="9" spans="1:7" ht="15">
      <c r="A9" s="191" t="s">
        <v>99</v>
      </c>
      <c r="B9" s="192" t="s">
        <v>152</v>
      </c>
      <c r="C9" s="192" t="s">
        <v>88</v>
      </c>
      <c r="D9" s="193" t="s">
        <v>83</v>
      </c>
      <c r="E9" s="194" t="s">
        <v>88</v>
      </c>
      <c r="G9" s="201" t="s">
        <v>213</v>
      </c>
    </row>
    <row r="10" spans="1:7" ht="15">
      <c r="A10" s="191" t="s">
        <v>147</v>
      </c>
      <c r="B10" s="195" t="s">
        <v>155</v>
      </c>
      <c r="C10" s="195" t="s">
        <v>93</v>
      </c>
      <c r="D10" s="196" t="s">
        <v>94</v>
      </c>
      <c r="E10" s="197" t="s">
        <v>191</v>
      </c>
      <c r="F10" s="194" t="s">
        <v>131</v>
      </c>
      <c r="G10" s="202"/>
    </row>
    <row r="11" spans="1:6" ht="15">
      <c r="A11" s="198" t="s">
        <v>148</v>
      </c>
      <c r="B11" s="199" t="s">
        <v>146</v>
      </c>
      <c r="C11" s="199" t="s">
        <v>131</v>
      </c>
      <c r="D11" s="200" t="s">
        <v>109</v>
      </c>
      <c r="E11" s="194" t="s">
        <v>131</v>
      </c>
      <c r="F11" s="197" t="s">
        <v>207</v>
      </c>
    </row>
    <row r="12" spans="1:5" ht="15">
      <c r="A12" s="206" t="s">
        <v>149</v>
      </c>
      <c r="B12" s="207" t="s">
        <v>145</v>
      </c>
      <c r="C12" s="207" t="s">
        <v>85</v>
      </c>
      <c r="D12" s="208" t="s">
        <v>12</v>
      </c>
      <c r="E12" s="197" t="s">
        <v>196</v>
      </c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133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2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0.5833333333333334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2042</v>
      </c>
      <c r="C4" s="24" t="s">
        <v>96</v>
      </c>
      <c r="D4" s="25" t="s">
        <v>97</v>
      </c>
      <c r="E4" s="26"/>
      <c r="F4" s="27"/>
      <c r="G4" s="28">
        <f>+Q14</f>
        <v>3</v>
      </c>
      <c r="H4" s="29">
        <f>+R14</f>
        <v>0</v>
      </c>
      <c r="I4" s="28">
        <f>Q10</f>
      </c>
      <c r="J4" s="29">
        <f>R10</f>
      </c>
      <c r="K4" s="28">
        <f>Q12</f>
      </c>
      <c r="L4" s="29">
        <f>R12</f>
      </c>
      <c r="M4" s="28"/>
      <c r="N4" s="29"/>
      <c r="O4" s="30">
        <f>IF(SUM(E4:N4)=0,"",COUNTIF(F4:F7,"3"))</f>
        <v>1</v>
      </c>
      <c r="P4" s="31">
        <f>IF(SUM(F4:O4)=0,"",COUNTIF(E4:E7,"3"))</f>
        <v>0</v>
      </c>
      <c r="Q4" s="32">
        <f>IF(SUM(E4:N4)=0,"",SUM(F4:F7))</f>
        <v>3</v>
      </c>
      <c r="R4" s="33">
        <f>IF(SUM(E4:N4)=0,"",SUM(E4:E7))</f>
        <v>0</v>
      </c>
      <c r="S4" s="275">
        <v>1</v>
      </c>
      <c r="T4" s="276"/>
      <c r="V4" s="34" t="e">
        <f>+V10+V12+V14</f>
        <v>#VALUE!</v>
      </c>
      <c r="W4" s="35" t="e">
        <f>+W10+W12+W14</f>
        <v>#VALUE!</v>
      </c>
      <c r="X4" s="36" t="e">
        <f>+V4-W4</f>
        <v>#VALUE!</v>
      </c>
    </row>
    <row r="5" spans="1:24" ht="15">
      <c r="A5" s="37" t="s">
        <v>20</v>
      </c>
      <c r="B5" s="24">
        <v>1920</v>
      </c>
      <c r="C5" s="24" t="s">
        <v>134</v>
      </c>
      <c r="D5" s="38" t="s">
        <v>87</v>
      </c>
      <c r="E5" s="39">
        <f>+R14</f>
        <v>0</v>
      </c>
      <c r="F5" s="40">
        <f>+Q14</f>
        <v>3</v>
      </c>
      <c r="G5" s="41"/>
      <c r="H5" s="42"/>
      <c r="I5" s="39">
        <f>Q13</f>
      </c>
      <c r="J5" s="40">
        <f>R13</f>
      </c>
      <c r="K5" s="39">
        <f>Q11</f>
        <v>3</v>
      </c>
      <c r="L5" s="40">
        <f>R11</f>
        <v>0</v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3</v>
      </c>
      <c r="R5" s="33">
        <f>IF(SUM(E5:N5)=0,"",SUM(G4:G7))</f>
        <v>3</v>
      </c>
      <c r="S5" s="275">
        <v>2</v>
      </c>
      <c r="T5" s="276"/>
      <c r="V5" s="34">
        <f>+V11+V13+W14</f>
        <v>51</v>
      </c>
      <c r="W5" s="35">
        <f>+W11+W13+V14</f>
        <v>55</v>
      </c>
      <c r="X5" s="36">
        <f>+V5-W5</f>
        <v>-4</v>
      </c>
    </row>
    <row r="6" spans="1:24" ht="15">
      <c r="A6" s="37" t="s">
        <v>21</v>
      </c>
      <c r="B6" s="24"/>
      <c r="C6" s="24"/>
      <c r="D6" s="38"/>
      <c r="E6" s="39">
        <f>+R10</f>
      </c>
      <c r="F6" s="40">
        <f>+Q10</f>
      </c>
      <c r="G6" s="39">
        <f>R13</f>
      </c>
      <c r="H6" s="40">
        <f>Q13</f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</c>
      <c r="P6" s="31">
        <f>IF(SUM(F6:O6)=0,"",COUNTIF(I4:I7,"3"))</f>
      </c>
      <c r="Q6" s="32">
        <f>IF(SUM(E6:N6)=0,"",SUM(J4:J7))</f>
      </c>
      <c r="R6" s="33">
        <f>IF(SUM(E6:N6)=0,"",SUM(I4:I7))</f>
      </c>
      <c r="S6" s="275"/>
      <c r="T6" s="276"/>
      <c r="V6" s="34">
        <f>+W10+W13+V15</f>
        <v>0</v>
      </c>
      <c r="W6" s="35">
        <f>+V10+V13+W15</f>
        <v>0</v>
      </c>
      <c r="X6" s="36">
        <f>+V6-W6</f>
        <v>0</v>
      </c>
    </row>
    <row r="7" spans="1:24" ht="15.75" thickBot="1">
      <c r="A7" s="43" t="s">
        <v>22</v>
      </c>
      <c r="B7" s="44">
        <v>1800</v>
      </c>
      <c r="C7" s="44" t="s">
        <v>135</v>
      </c>
      <c r="D7" s="45" t="s">
        <v>12</v>
      </c>
      <c r="E7" s="46">
        <f>R12</f>
      </c>
      <c r="F7" s="47">
        <f>Q12</f>
      </c>
      <c r="G7" s="46">
        <f>R11</f>
        <v>0</v>
      </c>
      <c r="H7" s="47">
        <f>Q11</f>
        <v>3</v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  <v>0</v>
      </c>
      <c r="P7" s="51">
        <f>IF(SUM(F7:O7)=0,"",COUNTIF(K4:K7,"3"))</f>
        <v>1</v>
      </c>
      <c r="Q7" s="52">
        <f>IF(SUM(E7:N8)=0,"",SUM(L4:L7))</f>
        <v>0</v>
      </c>
      <c r="R7" s="53">
        <f>IF(SUM(E7:N7)=0,"",SUM(K4:K7))</f>
        <v>3</v>
      </c>
      <c r="S7" s="277">
        <v>3</v>
      </c>
      <c r="T7" s="278"/>
      <c r="V7" s="34" t="e">
        <f>+W11+W12+W15</f>
        <v>#VALUE!</v>
      </c>
      <c r="W7" s="35" t="e">
        <f>+V11+V12+V15</f>
        <v>#VALUE!</v>
      </c>
      <c r="X7" s="36" t="e">
        <f>+V7-W7</f>
        <v>#VALUE!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 t="e">
        <f>SUM(X4:X7)</f>
        <v>#VALUE!</v>
      </c>
      <c r="Y8" s="60" t="e">
        <f>IF(X8=0,"OK","Virhe")</f>
        <v>#VALUE!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Mustonen Aleksi</v>
      </c>
      <c r="D10" s="71">
        <f>IF(C6&gt;"",C6,"")</f>
      </c>
      <c r="E10" s="56"/>
      <c r="F10" s="72"/>
      <c r="G10" s="284"/>
      <c r="H10" s="285"/>
      <c r="I10" s="286"/>
      <c r="J10" s="287"/>
      <c r="K10" s="286"/>
      <c r="L10" s="287"/>
      <c r="M10" s="286"/>
      <c r="N10" s="287"/>
      <c r="O10" s="288"/>
      <c r="P10" s="287"/>
      <c r="Q10" s="73">
        <f aca="true" t="shared" si="0" ref="Q10:Q15">IF(COUNT(G10:O10)=0,"",COUNTIF(G10:O10,"&gt;=0"))</f>
      </c>
      <c r="R10" s="74">
        <f aca="true" t="shared" si="1" ref="R10:R15">IF(COUNT(G10:O10)=0,"",(IF(LEFT(G10,1)="-",1,0)+IF(LEFT(I10,1)="-",1,0)+IF(LEFT(K10,1)="-",1,0)+IF(LEFT(M10,1)="-",1,0)+IF(LEFT(O10,1)="-",1,0)))</f>
      </c>
      <c r="S10" s="75"/>
      <c r="T10" s="76"/>
      <c r="V10" s="77">
        <f aca="true" t="shared" si="2" ref="V10:W15">+Z10+AB10+AD10+AF10+AH10</f>
        <v>0</v>
      </c>
      <c r="W10" s="78">
        <f t="shared" si="2"/>
        <v>0</v>
      </c>
      <c r="X10" s="79">
        <f aca="true" t="shared" si="3" ref="X10:X15">+V10-W10</f>
        <v>0</v>
      </c>
      <c r="Z10" s="80">
        <f>IF(G10="",0,IF(LEFT(G10,1)="-",ABS(G10),(IF(G10&gt;9,G10+2,11))))</f>
        <v>0</v>
      </c>
      <c r="AA10" s="81">
        <f aca="true" t="shared" si="4" ref="AA10:AA15">IF(G10="",0,IF(LEFT(G10,1)="-",(IF(ABS(G10)&gt;9,(ABS(G10)+2),11)),G10))</f>
        <v>0</v>
      </c>
      <c r="AB10" s="80">
        <f>IF(I10="",0,IF(LEFT(I10,1)="-",ABS(I10),(IF(I10&gt;9,I10+2,11))))</f>
        <v>0</v>
      </c>
      <c r="AC10" s="81">
        <f aca="true" t="shared" si="5" ref="AC10:AC15">IF(I10="",0,IF(LEFT(I10,1)="-",(IF(ABS(I10)&gt;9,(ABS(I10)+2),11)),I10))</f>
        <v>0</v>
      </c>
      <c r="AD10" s="80">
        <f>IF(K10="",0,IF(LEFT(K10,1)="-",ABS(K10),(IF(K10&gt;9,K10+2,11))))</f>
        <v>0</v>
      </c>
      <c r="AE10" s="81">
        <f aca="true" t="shared" si="6" ref="AE10:AE15">IF(K10="",0,IF(LEFT(K10,1)="-",(IF(ABS(K10)&gt;9,(ABS(K10)+2),11)),K10))</f>
        <v>0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Järvinen Sami</v>
      </c>
      <c r="D11" s="82" t="str">
        <f>IF(C7&gt;"",C7,"")</f>
        <v>Lundström Annika</v>
      </c>
      <c r="E11" s="83"/>
      <c r="F11" s="72"/>
      <c r="G11" s="289">
        <v>3</v>
      </c>
      <c r="H11" s="290"/>
      <c r="I11" s="289">
        <v>9</v>
      </c>
      <c r="J11" s="290"/>
      <c r="K11" s="289">
        <v>10</v>
      </c>
      <c r="L11" s="290"/>
      <c r="M11" s="289"/>
      <c r="N11" s="290"/>
      <c r="O11" s="289"/>
      <c r="P11" s="290"/>
      <c r="Q11" s="73">
        <f t="shared" si="0"/>
        <v>3</v>
      </c>
      <c r="R11" s="74">
        <f t="shared" si="1"/>
        <v>0</v>
      </c>
      <c r="S11" s="84"/>
      <c r="T11" s="85"/>
      <c r="V11" s="77">
        <f t="shared" si="2"/>
        <v>34</v>
      </c>
      <c r="W11" s="78">
        <f t="shared" si="2"/>
        <v>22</v>
      </c>
      <c r="X11" s="79">
        <f t="shared" si="3"/>
        <v>12</v>
      </c>
      <c r="Z11" s="86">
        <f>IF(G11="",0,IF(LEFT(G11,1)="-",ABS(G11),(IF(G11&gt;9,G11+2,11))))</f>
        <v>11</v>
      </c>
      <c r="AA11" s="87">
        <f t="shared" si="4"/>
        <v>3</v>
      </c>
      <c r="AB11" s="86">
        <f>IF(I11="",0,IF(LEFT(I11,1)="-",ABS(I11),(IF(I11&gt;9,I11+2,11))))</f>
        <v>11</v>
      </c>
      <c r="AC11" s="87">
        <f t="shared" si="5"/>
        <v>9</v>
      </c>
      <c r="AD11" s="86">
        <f>IF(K11="",0,IF(LEFT(K11,1)="-",ABS(K11),(IF(K11&gt;9,K11+2,11))))</f>
        <v>12</v>
      </c>
      <c r="AE11" s="87">
        <f t="shared" si="6"/>
        <v>10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Mustonen Aleksi</v>
      </c>
      <c r="D12" s="89" t="str">
        <f>IF(C7&gt;"",C7,"")</f>
        <v>Lundström Annika</v>
      </c>
      <c r="E12" s="64"/>
      <c r="F12" s="65"/>
      <c r="G12" s="291" t="s">
        <v>215</v>
      </c>
      <c r="H12" s="292"/>
      <c r="I12" s="291"/>
      <c r="J12" s="292"/>
      <c r="K12" s="291"/>
      <c r="L12" s="292"/>
      <c r="M12" s="291"/>
      <c r="N12" s="292"/>
      <c r="O12" s="291"/>
      <c r="P12" s="292"/>
      <c r="Q12" s="73">
        <f t="shared" si="0"/>
      </c>
      <c r="R12" s="74">
        <f t="shared" si="1"/>
      </c>
      <c r="S12" s="84"/>
      <c r="T12" s="85"/>
      <c r="V12" s="77" t="e">
        <f t="shared" si="2"/>
        <v>#VALUE!</v>
      </c>
      <c r="W12" s="78" t="e">
        <f t="shared" si="2"/>
        <v>#VALUE!</v>
      </c>
      <c r="X12" s="79" t="e">
        <f t="shared" si="3"/>
        <v>#VALUE!</v>
      </c>
      <c r="Z12" s="86" t="e">
        <f aca="true" t="shared" si="10" ref="Z12:AF15">IF(G12="",0,IF(LEFT(G12,1)="-",ABS(G12),(IF(G12&gt;9,G12+2,11))))</f>
        <v>#VALUE!</v>
      </c>
      <c r="AA12" s="87" t="str">
        <f t="shared" si="4"/>
        <v>wo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Järvinen Sami</v>
      </c>
      <c r="D13" s="82">
        <f>IF(C6&gt;"",C6,"")</f>
      </c>
      <c r="E13" s="56"/>
      <c r="F13" s="72"/>
      <c r="G13" s="286"/>
      <c r="H13" s="287"/>
      <c r="I13" s="286"/>
      <c r="J13" s="287"/>
      <c r="K13" s="286"/>
      <c r="L13" s="287"/>
      <c r="M13" s="286"/>
      <c r="N13" s="287"/>
      <c r="O13" s="286"/>
      <c r="P13" s="287"/>
      <c r="Q13" s="73">
        <f t="shared" si="0"/>
      </c>
      <c r="R13" s="74">
        <f t="shared" si="1"/>
      </c>
      <c r="S13" s="84"/>
      <c r="T13" s="85"/>
      <c r="V13" s="77">
        <f t="shared" si="2"/>
        <v>0</v>
      </c>
      <c r="W13" s="78">
        <f t="shared" si="2"/>
        <v>0</v>
      </c>
      <c r="X13" s="79">
        <f t="shared" si="3"/>
        <v>0</v>
      </c>
      <c r="Z13" s="86">
        <f t="shared" si="10"/>
        <v>0</v>
      </c>
      <c r="AA13" s="87">
        <f t="shared" si="4"/>
        <v>0</v>
      </c>
      <c r="AB13" s="86">
        <f t="shared" si="10"/>
        <v>0</v>
      </c>
      <c r="AC13" s="87">
        <f t="shared" si="5"/>
        <v>0</v>
      </c>
      <c r="AD13" s="86">
        <f t="shared" si="10"/>
        <v>0</v>
      </c>
      <c r="AE13" s="87">
        <f t="shared" si="6"/>
        <v>0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Mustonen Aleksi</v>
      </c>
      <c r="D14" s="82" t="str">
        <f>IF(C5&gt;"",C5,"")</f>
        <v>Järvinen Sami</v>
      </c>
      <c r="E14" s="83"/>
      <c r="F14" s="72"/>
      <c r="G14" s="289">
        <v>8</v>
      </c>
      <c r="H14" s="290"/>
      <c r="I14" s="289">
        <v>5</v>
      </c>
      <c r="J14" s="290"/>
      <c r="K14" s="293">
        <v>4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17</v>
      </c>
      <c r="X14" s="79">
        <f t="shared" si="3"/>
        <v>16</v>
      </c>
      <c r="Z14" s="86">
        <f t="shared" si="10"/>
        <v>11</v>
      </c>
      <c r="AA14" s="87">
        <f t="shared" si="4"/>
        <v>8</v>
      </c>
      <c r="AB14" s="86">
        <f t="shared" si="10"/>
        <v>11</v>
      </c>
      <c r="AC14" s="87">
        <f t="shared" si="5"/>
        <v>5</v>
      </c>
      <c r="AD14" s="86">
        <f t="shared" si="10"/>
        <v>11</v>
      </c>
      <c r="AE14" s="87">
        <f t="shared" si="6"/>
        <v>4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>
        <f>IF(C6&gt;"",C6,"")</f>
      </c>
      <c r="D15" s="92" t="str">
        <f>IF(C7&gt;"",C7,"")</f>
        <v>Lundström Annika</v>
      </c>
      <c r="E15" s="93"/>
      <c r="F15" s="94"/>
      <c r="G15" s="294"/>
      <c r="H15" s="295"/>
      <c r="I15" s="294"/>
      <c r="J15" s="295"/>
      <c r="K15" s="294"/>
      <c r="L15" s="295"/>
      <c r="M15" s="294"/>
      <c r="N15" s="295"/>
      <c r="O15" s="294"/>
      <c r="P15" s="295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133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6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0.5833333333333334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2003</v>
      </c>
      <c r="C20" s="24" t="s">
        <v>98</v>
      </c>
      <c r="D20" s="25" t="s">
        <v>55</v>
      </c>
      <c r="E20" s="26"/>
      <c r="F20" s="27"/>
      <c r="G20" s="28">
        <f>+Q30</f>
        <v>1</v>
      </c>
      <c r="H20" s="29">
        <f>+R30</f>
        <v>3</v>
      </c>
      <c r="I20" s="28">
        <f>Q26</f>
        <v>0</v>
      </c>
      <c r="J20" s="29">
        <f>R26</f>
        <v>3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1</v>
      </c>
      <c r="P20" s="31">
        <f>IF(SUM(F20:O20)=0,"",COUNTIF(E20:E23,"3"))</f>
        <v>2</v>
      </c>
      <c r="Q20" s="32">
        <f>IF(SUM(E20:N20)=0,"",SUM(F20:F23))</f>
        <v>4</v>
      </c>
      <c r="R20" s="33">
        <f>IF(SUM(E20:N20)=0,"",SUM(E20:E23))</f>
        <v>6</v>
      </c>
      <c r="S20" s="275">
        <v>4</v>
      </c>
      <c r="T20" s="276"/>
      <c r="V20" s="34">
        <f>+V26+V28+V30</f>
        <v>93</v>
      </c>
      <c r="W20" s="35">
        <f>+W26+W28+W30</f>
        <v>99</v>
      </c>
      <c r="X20" s="36">
        <f>+V20-W20</f>
        <v>-6</v>
      </c>
    </row>
    <row r="21" spans="1:24" ht="15">
      <c r="A21" s="37" t="s">
        <v>20</v>
      </c>
      <c r="B21" s="24">
        <v>1978</v>
      </c>
      <c r="C21" s="24" t="s">
        <v>136</v>
      </c>
      <c r="D21" s="38" t="s">
        <v>3</v>
      </c>
      <c r="E21" s="39">
        <f>+R30</f>
        <v>3</v>
      </c>
      <c r="F21" s="40">
        <f>+Q30</f>
        <v>1</v>
      </c>
      <c r="G21" s="41"/>
      <c r="H21" s="42"/>
      <c r="I21" s="39">
        <f>Q29</f>
        <v>3</v>
      </c>
      <c r="J21" s="40">
        <f>R29</f>
        <v>2</v>
      </c>
      <c r="K21" s="39">
        <f>Q27</f>
        <v>2</v>
      </c>
      <c r="L21" s="40">
        <f>R27</f>
        <v>3</v>
      </c>
      <c r="M21" s="39"/>
      <c r="N21" s="40"/>
      <c r="O21" s="30">
        <f>IF(SUM(E21:N21)=0,"",COUNTIF(H20:H23,"3"))</f>
        <v>2</v>
      </c>
      <c r="P21" s="31">
        <f>IF(SUM(F21:O21)=0,"",COUNTIF(G20:G23,"3"))</f>
        <v>1</v>
      </c>
      <c r="Q21" s="32">
        <f>IF(SUM(E21:N21)=0,"",SUM(H20:H23))</f>
        <v>8</v>
      </c>
      <c r="R21" s="33">
        <f>IF(SUM(E21:N21)=0,"",SUM(G20:G23))</f>
        <v>6</v>
      </c>
      <c r="S21" s="275">
        <v>2</v>
      </c>
      <c r="T21" s="276"/>
      <c r="V21" s="34">
        <f>+V27+V29+W30</f>
        <v>131</v>
      </c>
      <c r="W21" s="35">
        <f>+W27+W29+V30</f>
        <v>131</v>
      </c>
      <c r="X21" s="36">
        <f>+V21-W21</f>
        <v>0</v>
      </c>
    </row>
    <row r="22" spans="1:24" ht="15">
      <c r="A22" s="37" t="s">
        <v>21</v>
      </c>
      <c r="B22" s="24">
        <v>1856</v>
      </c>
      <c r="C22" s="24" t="s">
        <v>89</v>
      </c>
      <c r="D22" s="38" t="s">
        <v>81</v>
      </c>
      <c r="E22" s="39">
        <f>+R26</f>
        <v>3</v>
      </c>
      <c r="F22" s="40">
        <f>+Q26</f>
        <v>0</v>
      </c>
      <c r="G22" s="39">
        <f>R29</f>
        <v>2</v>
      </c>
      <c r="H22" s="40">
        <f>Q29</f>
        <v>3</v>
      </c>
      <c r="I22" s="41"/>
      <c r="J22" s="42"/>
      <c r="K22" s="39">
        <f>Q31</f>
        <v>2</v>
      </c>
      <c r="L22" s="40">
        <f>R31</f>
        <v>3</v>
      </c>
      <c r="M22" s="39"/>
      <c r="N22" s="40"/>
      <c r="O22" s="30">
        <f>IF(SUM(E22:N22)=0,"",COUNTIF(J20:J23,"3"))</f>
        <v>1</v>
      </c>
      <c r="P22" s="31">
        <f>IF(SUM(F22:O22)=0,"",COUNTIF(I20:I23,"3"))</f>
        <v>2</v>
      </c>
      <c r="Q22" s="32">
        <f>IF(SUM(E22:N22)=0,"",SUM(J20:J23))</f>
        <v>7</v>
      </c>
      <c r="R22" s="33">
        <f>IF(SUM(E22:N22)=0,"",SUM(I20:I23))</f>
        <v>6</v>
      </c>
      <c r="S22" s="275">
        <v>3</v>
      </c>
      <c r="T22" s="276"/>
      <c r="V22" s="34">
        <f>+W26+W29+V31</f>
        <v>124</v>
      </c>
      <c r="W22" s="35">
        <f>+V26+V29+W31</f>
        <v>118</v>
      </c>
      <c r="X22" s="36">
        <f>+V22-W22</f>
        <v>6</v>
      </c>
    </row>
    <row r="23" spans="1:24" ht="15.75" thickBot="1">
      <c r="A23" s="43" t="s">
        <v>22</v>
      </c>
      <c r="B23" s="44">
        <v>1794</v>
      </c>
      <c r="C23" s="44" t="s">
        <v>137</v>
      </c>
      <c r="D23" s="45" t="s">
        <v>97</v>
      </c>
      <c r="E23" s="46">
        <f>R28</f>
        <v>0</v>
      </c>
      <c r="F23" s="47">
        <f>Q28</f>
        <v>3</v>
      </c>
      <c r="G23" s="46">
        <f>R27</f>
        <v>3</v>
      </c>
      <c r="H23" s="47">
        <f>Q27</f>
        <v>2</v>
      </c>
      <c r="I23" s="46">
        <f>R31</f>
        <v>3</v>
      </c>
      <c r="J23" s="47">
        <f>Q31</f>
        <v>2</v>
      </c>
      <c r="K23" s="48"/>
      <c r="L23" s="49"/>
      <c r="M23" s="46"/>
      <c r="N23" s="47"/>
      <c r="O23" s="50">
        <f>IF(SUM(E23:N23)=0,"",COUNTIF(L20:L23,"3"))</f>
        <v>2</v>
      </c>
      <c r="P23" s="51">
        <f>IF(SUM(F23:O23)=0,"",COUNTIF(K20:K23,"3"))</f>
        <v>1</v>
      </c>
      <c r="Q23" s="52">
        <f>IF(SUM(E23:N24)=0,"",SUM(L20:L23))</f>
        <v>6</v>
      </c>
      <c r="R23" s="53">
        <f>IF(SUM(E23:N23)=0,"",SUM(K20:K23))</f>
        <v>7</v>
      </c>
      <c r="S23" s="277">
        <v>1</v>
      </c>
      <c r="T23" s="278"/>
      <c r="V23" s="34">
        <f>+W27+W28+W31</f>
        <v>126</v>
      </c>
      <c r="W23" s="35">
        <f>+V27+V28+V31</f>
        <v>126</v>
      </c>
      <c r="X23" s="36">
        <f>+V23-W23</f>
        <v>0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Jokinen Janne</v>
      </c>
      <c r="D26" s="71" t="str">
        <f>IF(C22&gt;"",C22,"")</f>
        <v>Lassila Markus</v>
      </c>
      <c r="E26" s="56"/>
      <c r="F26" s="72"/>
      <c r="G26" s="284">
        <v>-12</v>
      </c>
      <c r="H26" s="285"/>
      <c r="I26" s="286">
        <v>-9</v>
      </c>
      <c r="J26" s="287"/>
      <c r="K26" s="286">
        <v>-5</v>
      </c>
      <c r="L26" s="287"/>
      <c r="M26" s="286"/>
      <c r="N26" s="287"/>
      <c r="O26" s="288"/>
      <c r="P26" s="287"/>
      <c r="Q26" s="73">
        <f aca="true" t="shared" si="11" ref="Q26:Q31">IF(COUNT(G26:O26)=0,"",COUNTIF(G26:O26,"&gt;=0"))</f>
        <v>0</v>
      </c>
      <c r="R26" s="74">
        <f aca="true" t="shared" si="12" ref="R26:R31">IF(COUNT(G26:O26)=0,"",(IF(LEFT(G26,1)="-",1,0)+IF(LEFT(I26,1)="-",1,0)+IF(LEFT(K26,1)="-",1,0)+IF(LEFT(M26,1)="-",1,0)+IF(LEFT(O26,1)="-",1,0)))</f>
        <v>3</v>
      </c>
      <c r="S26" s="75"/>
      <c r="T26" s="76"/>
      <c r="V26" s="77">
        <f aca="true" t="shared" si="13" ref="V26:W31">+Z26+AB26+AD26+AF26+AH26</f>
        <v>26</v>
      </c>
      <c r="W26" s="78">
        <f t="shared" si="13"/>
        <v>36</v>
      </c>
      <c r="X26" s="79">
        <f aca="true" t="shared" si="14" ref="X26:X31">+V26-W26</f>
        <v>-10</v>
      </c>
      <c r="Z26" s="80">
        <f>IF(G26="",0,IF(LEFT(G26,1)="-",ABS(G26),(IF(G26&gt;9,G26+2,11))))</f>
        <v>12</v>
      </c>
      <c r="AA26" s="81">
        <f aca="true" t="shared" si="15" ref="AA26:AA31">IF(G26="",0,IF(LEFT(G26,1)="-",(IF(ABS(G26)&gt;9,(ABS(G26)+2),11)),G26))</f>
        <v>14</v>
      </c>
      <c r="AB26" s="80">
        <f>IF(I26="",0,IF(LEFT(I26,1)="-",ABS(I26),(IF(I26&gt;9,I26+2,11))))</f>
        <v>9</v>
      </c>
      <c r="AC26" s="81">
        <f aca="true" t="shared" si="16" ref="AC26:AC31">IF(I26="",0,IF(LEFT(I26,1)="-",(IF(ABS(I26)&gt;9,(ABS(I26)+2),11)),I26))</f>
        <v>11</v>
      </c>
      <c r="AD26" s="80">
        <f>IF(K26="",0,IF(LEFT(K26,1)="-",ABS(K26),(IF(K26&gt;9,K26+2,11))))</f>
        <v>5</v>
      </c>
      <c r="AE26" s="81">
        <f aca="true" t="shared" si="17" ref="AE26:AE31">IF(K26="",0,IF(LEFT(K26,1)="-",(IF(ABS(K26)&gt;9,(ABS(K26)+2),11)),K26))</f>
        <v>11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Kauküla  Kristo</v>
      </c>
      <c r="D27" s="82" t="str">
        <f>IF(C23&gt;"",C23,"")</f>
        <v>Luo Yumo</v>
      </c>
      <c r="E27" s="83"/>
      <c r="F27" s="72"/>
      <c r="G27" s="289">
        <v>-2</v>
      </c>
      <c r="H27" s="290"/>
      <c r="I27" s="289">
        <v>6</v>
      </c>
      <c r="J27" s="290"/>
      <c r="K27" s="289">
        <v>-10</v>
      </c>
      <c r="L27" s="290"/>
      <c r="M27" s="289">
        <v>13</v>
      </c>
      <c r="N27" s="290"/>
      <c r="O27" s="289">
        <v>-10</v>
      </c>
      <c r="P27" s="290"/>
      <c r="Q27" s="73">
        <f t="shared" si="11"/>
        <v>2</v>
      </c>
      <c r="R27" s="74">
        <f t="shared" si="12"/>
        <v>3</v>
      </c>
      <c r="S27" s="84"/>
      <c r="T27" s="85"/>
      <c r="V27" s="77">
        <f t="shared" si="13"/>
        <v>48</v>
      </c>
      <c r="W27" s="78">
        <f t="shared" si="13"/>
        <v>54</v>
      </c>
      <c r="X27" s="79">
        <f t="shared" si="14"/>
        <v>-6</v>
      </c>
      <c r="Z27" s="86">
        <f>IF(G27="",0,IF(LEFT(G27,1)="-",ABS(G27),(IF(G27&gt;9,G27+2,11))))</f>
        <v>2</v>
      </c>
      <c r="AA27" s="87">
        <f t="shared" si="15"/>
        <v>11</v>
      </c>
      <c r="AB27" s="86">
        <f>IF(I27="",0,IF(LEFT(I27,1)="-",ABS(I27),(IF(I27&gt;9,I27+2,11))))</f>
        <v>11</v>
      </c>
      <c r="AC27" s="87">
        <f t="shared" si="16"/>
        <v>6</v>
      </c>
      <c r="AD27" s="86">
        <f>IF(K27="",0,IF(LEFT(K27,1)="-",ABS(K27),(IF(K27&gt;9,K27+2,11))))</f>
        <v>10</v>
      </c>
      <c r="AE27" s="87">
        <f t="shared" si="17"/>
        <v>12</v>
      </c>
      <c r="AF27" s="86">
        <f>IF(M27="",0,IF(LEFT(M27,1)="-",ABS(M27),(IF(M27&gt;9,M27+2,11))))</f>
        <v>15</v>
      </c>
      <c r="AG27" s="87">
        <f t="shared" si="18"/>
        <v>13</v>
      </c>
      <c r="AH27" s="86">
        <f t="shared" si="19"/>
        <v>10</v>
      </c>
      <c r="AI27" s="87">
        <f t="shared" si="20"/>
        <v>12</v>
      </c>
    </row>
    <row r="28" spans="1:35" ht="16.5" outlineLevel="1" thickBot="1">
      <c r="A28" s="69" t="s">
        <v>40</v>
      </c>
      <c r="B28" s="177"/>
      <c r="C28" s="88" t="str">
        <f>IF(C20&gt;"",C20,"")</f>
        <v>Jokinen Janne</v>
      </c>
      <c r="D28" s="89" t="str">
        <f>IF(C23&gt;"",C23,"")</f>
        <v>Luo Yumo</v>
      </c>
      <c r="E28" s="64"/>
      <c r="F28" s="65"/>
      <c r="G28" s="291">
        <v>9</v>
      </c>
      <c r="H28" s="292"/>
      <c r="I28" s="291">
        <v>10</v>
      </c>
      <c r="J28" s="292"/>
      <c r="K28" s="291">
        <v>6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34</v>
      </c>
      <c r="W28" s="78">
        <f t="shared" si="13"/>
        <v>25</v>
      </c>
      <c r="X28" s="79">
        <f t="shared" si="14"/>
        <v>9</v>
      </c>
      <c r="Z28" s="86">
        <f aca="true" t="shared" si="21" ref="Z28:AF31">IF(G28="",0,IF(LEFT(G28,1)="-",ABS(G28),(IF(G28&gt;9,G28+2,11))))</f>
        <v>11</v>
      </c>
      <c r="AA28" s="87">
        <f t="shared" si="15"/>
        <v>9</v>
      </c>
      <c r="AB28" s="86">
        <f t="shared" si="21"/>
        <v>12</v>
      </c>
      <c r="AC28" s="87">
        <f t="shared" si="16"/>
        <v>10</v>
      </c>
      <c r="AD28" s="86">
        <f t="shared" si="21"/>
        <v>11</v>
      </c>
      <c r="AE28" s="87">
        <f t="shared" si="17"/>
        <v>6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Kauküla  Kristo</v>
      </c>
      <c r="D29" s="82" t="str">
        <f>IF(C22&gt;"",C22,"")</f>
        <v>Lassila Markus</v>
      </c>
      <c r="E29" s="56"/>
      <c r="F29" s="72"/>
      <c r="G29" s="286">
        <v>-6</v>
      </c>
      <c r="H29" s="287"/>
      <c r="I29" s="286">
        <v>5</v>
      </c>
      <c r="J29" s="287"/>
      <c r="K29" s="286">
        <v>10</v>
      </c>
      <c r="L29" s="287"/>
      <c r="M29" s="286">
        <v>-5</v>
      </c>
      <c r="N29" s="287"/>
      <c r="O29" s="286">
        <v>7</v>
      </c>
      <c r="P29" s="287"/>
      <c r="Q29" s="73">
        <f t="shared" si="11"/>
        <v>3</v>
      </c>
      <c r="R29" s="74">
        <f t="shared" si="12"/>
        <v>2</v>
      </c>
      <c r="S29" s="84"/>
      <c r="T29" s="85"/>
      <c r="V29" s="77">
        <f t="shared" si="13"/>
        <v>45</v>
      </c>
      <c r="W29" s="78">
        <f t="shared" si="13"/>
        <v>44</v>
      </c>
      <c r="X29" s="79">
        <f t="shared" si="14"/>
        <v>1</v>
      </c>
      <c r="Z29" s="86">
        <f t="shared" si="21"/>
        <v>6</v>
      </c>
      <c r="AA29" s="87">
        <f t="shared" si="15"/>
        <v>11</v>
      </c>
      <c r="AB29" s="86">
        <f t="shared" si="21"/>
        <v>11</v>
      </c>
      <c r="AC29" s="87">
        <f t="shared" si="16"/>
        <v>5</v>
      </c>
      <c r="AD29" s="86">
        <f t="shared" si="21"/>
        <v>12</v>
      </c>
      <c r="AE29" s="87">
        <f t="shared" si="17"/>
        <v>10</v>
      </c>
      <c r="AF29" s="86">
        <f t="shared" si="21"/>
        <v>5</v>
      </c>
      <c r="AG29" s="87">
        <f t="shared" si="18"/>
        <v>11</v>
      </c>
      <c r="AH29" s="86">
        <f t="shared" si="19"/>
        <v>11</v>
      </c>
      <c r="AI29" s="87">
        <f t="shared" si="20"/>
        <v>7</v>
      </c>
    </row>
    <row r="30" spans="1:35" ht="15.75" outlineLevel="1">
      <c r="A30" s="69" t="s">
        <v>42</v>
      </c>
      <c r="B30" s="177"/>
      <c r="C30" s="70" t="str">
        <f>IF(C20&gt;"",C20,"")</f>
        <v>Jokinen Janne</v>
      </c>
      <c r="D30" s="82" t="str">
        <f>IF(C21&gt;"",C21,"")</f>
        <v>Kauküla  Kristo</v>
      </c>
      <c r="E30" s="83"/>
      <c r="F30" s="72"/>
      <c r="G30" s="289">
        <v>-8</v>
      </c>
      <c r="H30" s="290"/>
      <c r="I30" s="289">
        <v>5</v>
      </c>
      <c r="J30" s="290"/>
      <c r="K30" s="293">
        <v>-6</v>
      </c>
      <c r="L30" s="290"/>
      <c r="M30" s="289">
        <v>-8</v>
      </c>
      <c r="N30" s="290"/>
      <c r="O30" s="289"/>
      <c r="P30" s="290"/>
      <c r="Q30" s="73">
        <f t="shared" si="11"/>
        <v>1</v>
      </c>
      <c r="R30" s="74">
        <f t="shared" si="12"/>
        <v>3</v>
      </c>
      <c r="S30" s="84"/>
      <c r="T30" s="85"/>
      <c r="V30" s="77">
        <f t="shared" si="13"/>
        <v>33</v>
      </c>
      <c r="W30" s="78">
        <f t="shared" si="13"/>
        <v>38</v>
      </c>
      <c r="X30" s="79">
        <f t="shared" si="14"/>
        <v>-5</v>
      </c>
      <c r="Z30" s="86">
        <f t="shared" si="21"/>
        <v>8</v>
      </c>
      <c r="AA30" s="87">
        <f t="shared" si="15"/>
        <v>11</v>
      </c>
      <c r="AB30" s="86">
        <f t="shared" si="21"/>
        <v>11</v>
      </c>
      <c r="AC30" s="87">
        <f t="shared" si="16"/>
        <v>5</v>
      </c>
      <c r="AD30" s="86">
        <f t="shared" si="21"/>
        <v>6</v>
      </c>
      <c r="AE30" s="87">
        <f t="shared" si="17"/>
        <v>11</v>
      </c>
      <c r="AF30" s="86">
        <f t="shared" si="21"/>
        <v>8</v>
      </c>
      <c r="AG30" s="87">
        <f t="shared" si="18"/>
        <v>11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Lassila Markus</v>
      </c>
      <c r="D31" s="92" t="str">
        <f>IF(C23&gt;"",C23,"")</f>
        <v>Luo Yumo</v>
      </c>
      <c r="E31" s="93"/>
      <c r="F31" s="94"/>
      <c r="G31" s="294">
        <v>4</v>
      </c>
      <c r="H31" s="295"/>
      <c r="I31" s="294">
        <v>-8</v>
      </c>
      <c r="J31" s="295"/>
      <c r="K31" s="294">
        <v>9</v>
      </c>
      <c r="L31" s="295"/>
      <c r="M31" s="294">
        <v>-4</v>
      </c>
      <c r="N31" s="295"/>
      <c r="O31" s="294">
        <v>-10</v>
      </c>
      <c r="P31" s="295"/>
      <c r="Q31" s="95">
        <f t="shared" si="11"/>
        <v>2</v>
      </c>
      <c r="R31" s="96">
        <f t="shared" si="12"/>
        <v>3</v>
      </c>
      <c r="S31" s="97"/>
      <c r="T31" s="98"/>
      <c r="V31" s="77">
        <f t="shared" si="13"/>
        <v>44</v>
      </c>
      <c r="W31" s="78">
        <f t="shared" si="13"/>
        <v>47</v>
      </c>
      <c r="X31" s="79">
        <f t="shared" si="14"/>
        <v>-3</v>
      </c>
      <c r="Z31" s="99">
        <f t="shared" si="21"/>
        <v>11</v>
      </c>
      <c r="AA31" s="100">
        <f t="shared" si="15"/>
        <v>4</v>
      </c>
      <c r="AB31" s="99">
        <f t="shared" si="21"/>
        <v>8</v>
      </c>
      <c r="AC31" s="100">
        <f t="shared" si="16"/>
        <v>11</v>
      </c>
      <c r="AD31" s="99">
        <f t="shared" si="21"/>
        <v>11</v>
      </c>
      <c r="AE31" s="100">
        <f t="shared" si="17"/>
        <v>9</v>
      </c>
      <c r="AF31" s="99">
        <f t="shared" si="21"/>
        <v>4</v>
      </c>
      <c r="AG31" s="100">
        <f t="shared" si="18"/>
        <v>11</v>
      </c>
      <c r="AH31" s="99">
        <f t="shared" si="19"/>
        <v>10</v>
      </c>
      <c r="AI31" s="100">
        <f t="shared" si="20"/>
        <v>12</v>
      </c>
    </row>
    <row r="32" ht="16.5" thickBot="1" thickTop="1"/>
    <row r="33" spans="1:20" ht="16.5" thickTop="1">
      <c r="A33" s="2"/>
      <c r="B33" s="173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222" t="s">
        <v>133</v>
      </c>
      <c r="L33" s="223"/>
      <c r="M33" s="223"/>
      <c r="N33" s="224"/>
      <c r="O33" s="225" t="s">
        <v>13</v>
      </c>
      <c r="P33" s="226"/>
      <c r="Q33" s="226"/>
      <c r="R33" s="227">
        <v>3</v>
      </c>
      <c r="S33" s="269"/>
      <c r="T33" s="270"/>
    </row>
    <row r="34" spans="1:20" ht="16.5" thickBot="1">
      <c r="A34" s="8"/>
      <c r="B34" s="174"/>
      <c r="C34" s="9" t="s">
        <v>9</v>
      </c>
      <c r="D34" s="10" t="s">
        <v>14</v>
      </c>
      <c r="E34" s="229">
        <v>7</v>
      </c>
      <c r="F34" s="230"/>
      <c r="G34" s="231"/>
      <c r="H34" s="232" t="s">
        <v>15</v>
      </c>
      <c r="I34" s="233"/>
      <c r="J34" s="233"/>
      <c r="K34" s="234">
        <v>41574</v>
      </c>
      <c r="L34" s="234"/>
      <c r="M34" s="234"/>
      <c r="N34" s="235"/>
      <c r="O34" s="11" t="s">
        <v>16</v>
      </c>
      <c r="P34" s="12"/>
      <c r="Q34" s="12"/>
      <c r="R34" s="236">
        <v>0.5833333333333334</v>
      </c>
      <c r="S34" s="237"/>
      <c r="T34" s="238"/>
    </row>
    <row r="35" spans="1:24" ht="16.5" thickTop="1">
      <c r="A35" s="13"/>
      <c r="B35" s="14" t="s">
        <v>138</v>
      </c>
      <c r="C35" s="14" t="s">
        <v>17</v>
      </c>
      <c r="D35" s="15" t="s">
        <v>18</v>
      </c>
      <c r="E35" s="271" t="s">
        <v>19</v>
      </c>
      <c r="F35" s="272"/>
      <c r="G35" s="271" t="s">
        <v>20</v>
      </c>
      <c r="H35" s="272"/>
      <c r="I35" s="271" t="s">
        <v>21</v>
      </c>
      <c r="J35" s="272"/>
      <c r="K35" s="271" t="s">
        <v>22</v>
      </c>
      <c r="L35" s="272"/>
      <c r="M35" s="271"/>
      <c r="N35" s="272"/>
      <c r="O35" s="16" t="s">
        <v>23</v>
      </c>
      <c r="P35" s="17" t="s">
        <v>24</v>
      </c>
      <c r="Q35" s="18" t="s">
        <v>25</v>
      </c>
      <c r="R35" s="19"/>
      <c r="S35" s="273" t="s">
        <v>26</v>
      </c>
      <c r="T35" s="274"/>
      <c r="V35" s="20" t="s">
        <v>27</v>
      </c>
      <c r="W35" s="21"/>
      <c r="X35" s="22" t="s">
        <v>28</v>
      </c>
    </row>
    <row r="36" spans="1:24" ht="15">
      <c r="A36" s="23" t="s">
        <v>19</v>
      </c>
      <c r="B36" s="24">
        <v>2001</v>
      </c>
      <c r="C36" s="24" t="s">
        <v>169</v>
      </c>
      <c r="D36" s="25" t="s">
        <v>97</v>
      </c>
      <c r="E36" s="26"/>
      <c r="F36" s="27"/>
      <c r="G36" s="28">
        <f>+Q46</f>
      </c>
      <c r="H36" s="29">
        <f>+R46</f>
      </c>
      <c r="I36" s="28">
        <f>Q42</f>
        <v>3</v>
      </c>
      <c r="J36" s="29">
        <f>R42</f>
        <v>2</v>
      </c>
      <c r="K36" s="28">
        <f>Q44</f>
        <v>3</v>
      </c>
      <c r="L36" s="29">
        <f>R44</f>
        <v>0</v>
      </c>
      <c r="M36" s="28"/>
      <c r="N36" s="29"/>
      <c r="O36" s="30">
        <f>IF(SUM(E36:N36)=0,"",COUNTIF(F36:F39,"3"))</f>
        <v>2</v>
      </c>
      <c r="P36" s="31">
        <f>IF(SUM(F36:O36)=0,"",COUNTIF(E36:E39,"3"))</f>
        <v>0</v>
      </c>
      <c r="Q36" s="32">
        <f>IF(SUM(E36:N36)=0,"",SUM(F36:F39))</f>
        <v>6</v>
      </c>
      <c r="R36" s="33">
        <f>IF(SUM(E36:N36)=0,"",SUM(E36:E39))</f>
        <v>2</v>
      </c>
      <c r="S36" s="275">
        <v>1</v>
      </c>
      <c r="T36" s="276"/>
      <c r="V36" s="34">
        <f>+V42+V44+V46</f>
        <v>84</v>
      </c>
      <c r="W36" s="35">
        <f>+W42+W44+W46</f>
        <v>64</v>
      </c>
      <c r="X36" s="36">
        <f>+V36-W36</f>
        <v>20</v>
      </c>
    </row>
    <row r="37" spans="1:24" ht="15">
      <c r="A37" s="37" t="s">
        <v>20</v>
      </c>
      <c r="B37" s="24"/>
      <c r="C37" s="24"/>
      <c r="D37" s="38"/>
      <c r="E37" s="39">
        <f>+R46</f>
      </c>
      <c r="F37" s="40">
        <f>+Q46</f>
      </c>
      <c r="G37" s="41"/>
      <c r="H37" s="42"/>
      <c r="I37" s="39">
        <f>Q45</f>
      </c>
      <c r="J37" s="40">
        <f>R45</f>
      </c>
      <c r="K37" s="39">
        <f>Q43</f>
      </c>
      <c r="L37" s="40">
        <f>R43</f>
      </c>
      <c r="M37" s="39"/>
      <c r="N37" s="40"/>
      <c r="O37" s="30">
        <f>IF(SUM(E37:N37)=0,"",COUNTIF(H36:H39,"3"))</f>
      </c>
      <c r="P37" s="31">
        <f>IF(SUM(F37:O37)=0,"",COUNTIF(G36:G39,"3"))</f>
      </c>
      <c r="Q37" s="32">
        <f>IF(SUM(E37:N37)=0,"",SUM(H36:H39))</f>
      </c>
      <c r="R37" s="33">
        <f>IF(SUM(E37:N37)=0,"",SUM(G36:G39))</f>
      </c>
      <c r="S37" s="275"/>
      <c r="T37" s="276"/>
      <c r="V37" s="34">
        <f>+V43+V45+W46</f>
        <v>0</v>
      </c>
      <c r="W37" s="35">
        <f>+W43+W45+V46</f>
        <v>0</v>
      </c>
      <c r="X37" s="36">
        <f>+V37-W37</f>
        <v>0</v>
      </c>
    </row>
    <row r="38" spans="1:24" ht="15">
      <c r="A38" s="37" t="s">
        <v>21</v>
      </c>
      <c r="B38" s="24">
        <v>1814</v>
      </c>
      <c r="C38" s="24" t="s">
        <v>60</v>
      </c>
      <c r="D38" s="38" t="s">
        <v>12</v>
      </c>
      <c r="E38" s="39">
        <f>+R42</f>
        <v>2</v>
      </c>
      <c r="F38" s="40">
        <f>+Q42</f>
        <v>3</v>
      </c>
      <c r="G38" s="39">
        <f>R45</f>
      </c>
      <c r="H38" s="40">
        <f>Q45</f>
      </c>
      <c r="I38" s="41"/>
      <c r="J38" s="42"/>
      <c r="K38" s="39">
        <f>Q47</f>
        <v>2</v>
      </c>
      <c r="L38" s="40">
        <f>R47</f>
        <v>3</v>
      </c>
      <c r="M38" s="39"/>
      <c r="N38" s="40"/>
      <c r="O38" s="30">
        <f>IF(SUM(E38:N38)=0,"",COUNTIF(J36:J39,"3"))</f>
        <v>0</v>
      </c>
      <c r="P38" s="31">
        <f>IF(SUM(F38:O38)=0,"",COUNTIF(I36:I39,"3"))</f>
        <v>2</v>
      </c>
      <c r="Q38" s="32">
        <f>IF(SUM(E38:N38)=0,"",SUM(J36:J39))</f>
        <v>4</v>
      </c>
      <c r="R38" s="33">
        <f>IF(SUM(E38:N38)=0,"",SUM(I36:I39))</f>
        <v>6</v>
      </c>
      <c r="S38" s="275">
        <v>3</v>
      </c>
      <c r="T38" s="276"/>
      <c r="V38" s="34">
        <f>+W42+W45+V47</f>
        <v>100</v>
      </c>
      <c r="W38" s="35">
        <f>+V42+V45+W47</f>
        <v>109</v>
      </c>
      <c r="X38" s="36">
        <f>+V38-W38</f>
        <v>-9</v>
      </c>
    </row>
    <row r="39" spans="1:24" ht="15.75" thickBot="1">
      <c r="A39" s="43" t="s">
        <v>22</v>
      </c>
      <c r="B39" s="44">
        <v>1663</v>
      </c>
      <c r="C39" s="44" t="s">
        <v>88</v>
      </c>
      <c r="D39" s="45" t="s">
        <v>83</v>
      </c>
      <c r="E39" s="46">
        <f>R44</f>
        <v>0</v>
      </c>
      <c r="F39" s="47">
        <f>Q44</f>
        <v>3</v>
      </c>
      <c r="G39" s="46">
        <f>R43</f>
      </c>
      <c r="H39" s="47">
        <f>Q43</f>
      </c>
      <c r="I39" s="46">
        <f>R47</f>
        <v>3</v>
      </c>
      <c r="J39" s="47">
        <f>Q47</f>
        <v>2</v>
      </c>
      <c r="K39" s="48"/>
      <c r="L39" s="49"/>
      <c r="M39" s="46"/>
      <c r="N39" s="47"/>
      <c r="O39" s="50">
        <f>IF(SUM(E39:N39)=0,"",COUNTIF(L36:L39,"3"))</f>
        <v>1</v>
      </c>
      <c r="P39" s="51">
        <f>IF(SUM(F39:O39)=0,"",COUNTIF(K36:K39,"3"))</f>
        <v>1</v>
      </c>
      <c r="Q39" s="52">
        <f>IF(SUM(E39:N40)=0,"",SUM(L36:L39))</f>
        <v>3</v>
      </c>
      <c r="R39" s="53">
        <f>IF(SUM(E39:N39)=0,"",SUM(K36:K39))</f>
        <v>5</v>
      </c>
      <c r="S39" s="277">
        <v>2</v>
      </c>
      <c r="T39" s="278"/>
      <c r="V39" s="34">
        <f>+W43+W44+W47</f>
        <v>76</v>
      </c>
      <c r="W39" s="35">
        <f>+V43+V44+V47</f>
        <v>87</v>
      </c>
      <c r="X39" s="36">
        <f>+V39-W39</f>
        <v>-11</v>
      </c>
    </row>
    <row r="40" spans="1:25" ht="16.5" outlineLevel="1" thickTop="1">
      <c r="A40" s="54"/>
      <c r="B40" s="175"/>
      <c r="C40" s="55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30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76"/>
      <c r="C41" s="63" t="s">
        <v>31</v>
      </c>
      <c r="D41" s="64"/>
      <c r="E41" s="64"/>
      <c r="F41" s="65"/>
      <c r="G41" s="279" t="s">
        <v>32</v>
      </c>
      <c r="H41" s="280"/>
      <c r="I41" s="281" t="s">
        <v>33</v>
      </c>
      <c r="J41" s="280"/>
      <c r="K41" s="281" t="s">
        <v>34</v>
      </c>
      <c r="L41" s="280"/>
      <c r="M41" s="281" t="s">
        <v>35</v>
      </c>
      <c r="N41" s="280"/>
      <c r="O41" s="281" t="s">
        <v>36</v>
      </c>
      <c r="P41" s="280"/>
      <c r="Q41" s="282" t="s">
        <v>37</v>
      </c>
      <c r="R41" s="283"/>
      <c r="T41" s="66"/>
      <c r="V41" s="67" t="s">
        <v>27</v>
      </c>
      <c r="W41" s="68"/>
      <c r="X41" s="22" t="s">
        <v>28</v>
      </c>
    </row>
    <row r="42" spans="1:35" ht="15.75" outlineLevel="1">
      <c r="A42" s="69" t="s">
        <v>38</v>
      </c>
      <c r="B42" s="177"/>
      <c r="C42" s="70" t="str">
        <f>IF(C36&gt;"",C36,"")</f>
        <v>Mäkelä Jussi</v>
      </c>
      <c r="D42" s="71" t="str">
        <f>IF(C38&gt;"",C38,"")</f>
        <v>Eriksson Pihla</v>
      </c>
      <c r="E42" s="56"/>
      <c r="F42" s="72"/>
      <c r="G42" s="284">
        <v>7</v>
      </c>
      <c r="H42" s="285"/>
      <c r="I42" s="286">
        <v>7</v>
      </c>
      <c r="J42" s="287"/>
      <c r="K42" s="286">
        <v>-10</v>
      </c>
      <c r="L42" s="287"/>
      <c r="M42" s="286">
        <v>-8</v>
      </c>
      <c r="N42" s="287"/>
      <c r="O42" s="288">
        <v>9</v>
      </c>
      <c r="P42" s="287"/>
      <c r="Q42" s="73">
        <f aca="true" t="shared" si="22" ref="Q42:Q47">IF(COUNT(G42:O42)=0,"",COUNTIF(G42:O42,"&gt;=0"))</f>
        <v>3</v>
      </c>
      <c r="R42" s="74">
        <f aca="true" t="shared" si="23" ref="R42:R47">IF(COUNT(G42:O42)=0,"",(IF(LEFT(G42,1)="-",1,0)+IF(LEFT(I42,1)="-",1,0)+IF(LEFT(K42,1)="-",1,0)+IF(LEFT(M42,1)="-",1,0)+IF(LEFT(O42,1)="-",1,0)))</f>
        <v>2</v>
      </c>
      <c r="S42" s="75"/>
      <c r="T42" s="76"/>
      <c r="V42" s="77">
        <f aca="true" t="shared" si="24" ref="V42:W47">+Z42+AB42+AD42+AF42+AH42</f>
        <v>51</v>
      </c>
      <c r="W42" s="78">
        <f t="shared" si="24"/>
        <v>46</v>
      </c>
      <c r="X42" s="79">
        <f aca="true" t="shared" si="25" ref="X42:X47">+V42-W42</f>
        <v>5</v>
      </c>
      <c r="Z42" s="80">
        <f>IF(G42="",0,IF(LEFT(G42,1)="-",ABS(G42),(IF(G42&gt;9,G42+2,11))))</f>
        <v>11</v>
      </c>
      <c r="AA42" s="81">
        <f aca="true" t="shared" si="26" ref="AA42:AA47">IF(G42="",0,IF(LEFT(G42,1)="-",(IF(ABS(G42)&gt;9,(ABS(G42)+2),11)),G42))</f>
        <v>7</v>
      </c>
      <c r="AB42" s="80">
        <f>IF(I42="",0,IF(LEFT(I42,1)="-",ABS(I42),(IF(I42&gt;9,I42+2,11))))</f>
        <v>11</v>
      </c>
      <c r="AC42" s="81">
        <f aca="true" t="shared" si="27" ref="AC42:AC47">IF(I42="",0,IF(LEFT(I42,1)="-",(IF(ABS(I42)&gt;9,(ABS(I42)+2),11)),I42))</f>
        <v>7</v>
      </c>
      <c r="AD42" s="80">
        <f>IF(K42="",0,IF(LEFT(K42,1)="-",ABS(K42),(IF(K42&gt;9,K42+2,11))))</f>
        <v>10</v>
      </c>
      <c r="AE42" s="81">
        <f aca="true" t="shared" si="28" ref="AE42:AE47">IF(K42="",0,IF(LEFT(K42,1)="-",(IF(ABS(K42)&gt;9,(ABS(K42)+2),11)),K42))</f>
        <v>12</v>
      </c>
      <c r="AF42" s="80">
        <f>IF(M42="",0,IF(LEFT(M42,1)="-",ABS(M42),(IF(M42&gt;9,M42+2,11))))</f>
        <v>8</v>
      </c>
      <c r="AG42" s="81">
        <f aca="true" t="shared" si="29" ref="AG42:AG47">IF(M42="",0,IF(LEFT(M42,1)="-",(IF(ABS(M42)&gt;9,(ABS(M42)+2),11)),M42))</f>
        <v>11</v>
      </c>
      <c r="AH42" s="80">
        <f aca="true" t="shared" si="30" ref="AH42:AH47">IF(O42="",0,IF(LEFT(O42,1)="-",ABS(O42),(IF(O42&gt;9,O42+2,11))))</f>
        <v>11</v>
      </c>
      <c r="AI42" s="81">
        <f aca="true" t="shared" si="31" ref="AI42:AI47">IF(O42="",0,IF(LEFT(O42,1)="-",(IF(ABS(O42)&gt;9,(ABS(O42)+2),11)),O42))</f>
        <v>9</v>
      </c>
    </row>
    <row r="43" spans="1:35" ht="15.75" outlineLevel="1">
      <c r="A43" s="69" t="s">
        <v>39</v>
      </c>
      <c r="B43" s="177"/>
      <c r="C43" s="70">
        <f>IF(C37&gt;"",C37,"")</f>
      </c>
      <c r="D43" s="82" t="str">
        <f>IF(C39&gt;"",C39,"")</f>
        <v>Andrey Shubin</v>
      </c>
      <c r="E43" s="83"/>
      <c r="F43" s="72"/>
      <c r="G43" s="289"/>
      <c r="H43" s="290"/>
      <c r="I43" s="289"/>
      <c r="J43" s="290"/>
      <c r="K43" s="289"/>
      <c r="L43" s="290"/>
      <c r="M43" s="289"/>
      <c r="N43" s="290"/>
      <c r="O43" s="289"/>
      <c r="P43" s="290"/>
      <c r="Q43" s="73">
        <f t="shared" si="22"/>
      </c>
      <c r="R43" s="74">
        <f t="shared" si="23"/>
      </c>
      <c r="S43" s="84"/>
      <c r="T43" s="85"/>
      <c r="V43" s="77">
        <f t="shared" si="24"/>
        <v>0</v>
      </c>
      <c r="W43" s="78">
        <f t="shared" si="24"/>
        <v>0</v>
      </c>
      <c r="X43" s="79">
        <f t="shared" si="25"/>
        <v>0</v>
      </c>
      <c r="Z43" s="86">
        <f>IF(G43="",0,IF(LEFT(G43,1)="-",ABS(G43),(IF(G43&gt;9,G43+2,11))))</f>
        <v>0</v>
      </c>
      <c r="AA43" s="87">
        <f t="shared" si="26"/>
        <v>0</v>
      </c>
      <c r="AB43" s="86">
        <f>IF(I43="",0,IF(LEFT(I43,1)="-",ABS(I43),(IF(I43&gt;9,I43+2,11))))</f>
        <v>0</v>
      </c>
      <c r="AC43" s="87">
        <f t="shared" si="27"/>
        <v>0</v>
      </c>
      <c r="AD43" s="86">
        <f>IF(K43="",0,IF(LEFT(K43,1)="-",ABS(K43),(IF(K43&gt;9,K43+2,11))))</f>
        <v>0</v>
      </c>
      <c r="AE43" s="87">
        <f t="shared" si="28"/>
        <v>0</v>
      </c>
      <c r="AF43" s="86">
        <f>IF(M43="",0,IF(LEFT(M43,1)="-",ABS(M43),(IF(M43&gt;9,M43+2,11))))</f>
        <v>0</v>
      </c>
      <c r="AG43" s="87">
        <f t="shared" si="29"/>
        <v>0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40</v>
      </c>
      <c r="B44" s="177"/>
      <c r="C44" s="88" t="str">
        <f>IF(C36&gt;"",C36,"")</f>
        <v>Mäkelä Jussi</v>
      </c>
      <c r="D44" s="89" t="str">
        <f>IF(C39&gt;"",C39,"")</f>
        <v>Andrey Shubin</v>
      </c>
      <c r="E44" s="64"/>
      <c r="F44" s="65"/>
      <c r="G44" s="291">
        <v>8</v>
      </c>
      <c r="H44" s="292"/>
      <c r="I44" s="291">
        <v>6</v>
      </c>
      <c r="J44" s="292"/>
      <c r="K44" s="291">
        <v>4</v>
      </c>
      <c r="L44" s="292"/>
      <c r="M44" s="291"/>
      <c r="N44" s="292"/>
      <c r="O44" s="291"/>
      <c r="P44" s="292"/>
      <c r="Q44" s="73">
        <f t="shared" si="22"/>
        <v>3</v>
      </c>
      <c r="R44" s="74">
        <f t="shared" si="23"/>
        <v>0</v>
      </c>
      <c r="S44" s="84"/>
      <c r="T44" s="85"/>
      <c r="V44" s="77">
        <f t="shared" si="24"/>
        <v>33</v>
      </c>
      <c r="W44" s="78">
        <f t="shared" si="24"/>
        <v>18</v>
      </c>
      <c r="X44" s="79">
        <f t="shared" si="25"/>
        <v>15</v>
      </c>
      <c r="Z44" s="86">
        <f aca="true" t="shared" si="32" ref="Z44:AF47">IF(G44="",0,IF(LEFT(G44,1)="-",ABS(G44),(IF(G44&gt;9,G44+2,11))))</f>
        <v>11</v>
      </c>
      <c r="AA44" s="87">
        <f t="shared" si="26"/>
        <v>8</v>
      </c>
      <c r="AB44" s="86">
        <f t="shared" si="32"/>
        <v>11</v>
      </c>
      <c r="AC44" s="87">
        <f t="shared" si="27"/>
        <v>6</v>
      </c>
      <c r="AD44" s="86">
        <f t="shared" si="32"/>
        <v>11</v>
      </c>
      <c r="AE44" s="87">
        <f t="shared" si="28"/>
        <v>4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41</v>
      </c>
      <c r="B45" s="177"/>
      <c r="C45" s="70">
        <f>IF(C37&gt;"",C37,"")</f>
      </c>
      <c r="D45" s="82" t="str">
        <f>IF(C38&gt;"",C38,"")</f>
        <v>Eriksson Pihla</v>
      </c>
      <c r="E45" s="56"/>
      <c r="F45" s="72"/>
      <c r="G45" s="286"/>
      <c r="H45" s="287"/>
      <c r="I45" s="286"/>
      <c r="J45" s="287"/>
      <c r="K45" s="286"/>
      <c r="L45" s="287"/>
      <c r="M45" s="286"/>
      <c r="N45" s="287"/>
      <c r="O45" s="286"/>
      <c r="P45" s="287"/>
      <c r="Q45" s="73">
        <f t="shared" si="22"/>
      </c>
      <c r="R45" s="74">
        <f t="shared" si="23"/>
      </c>
      <c r="S45" s="84"/>
      <c r="T45" s="85"/>
      <c r="V45" s="77">
        <f t="shared" si="24"/>
        <v>0</v>
      </c>
      <c r="W45" s="78">
        <f t="shared" si="24"/>
        <v>0</v>
      </c>
      <c r="X45" s="79">
        <f t="shared" si="25"/>
        <v>0</v>
      </c>
      <c r="Z45" s="86">
        <f t="shared" si="32"/>
        <v>0</v>
      </c>
      <c r="AA45" s="87">
        <f t="shared" si="26"/>
        <v>0</v>
      </c>
      <c r="AB45" s="86">
        <f t="shared" si="32"/>
        <v>0</v>
      </c>
      <c r="AC45" s="87">
        <f t="shared" si="27"/>
        <v>0</v>
      </c>
      <c r="AD45" s="86">
        <f t="shared" si="32"/>
        <v>0</v>
      </c>
      <c r="AE45" s="87">
        <f t="shared" si="28"/>
        <v>0</v>
      </c>
      <c r="AF45" s="86">
        <f t="shared" si="32"/>
        <v>0</v>
      </c>
      <c r="AG45" s="87">
        <f t="shared" si="29"/>
        <v>0</v>
      </c>
      <c r="AH45" s="86">
        <f t="shared" si="30"/>
        <v>0</v>
      </c>
      <c r="AI45" s="87">
        <f t="shared" si="31"/>
        <v>0</v>
      </c>
    </row>
    <row r="46" spans="1:35" ht="15.75" outlineLevel="1">
      <c r="A46" s="69" t="s">
        <v>42</v>
      </c>
      <c r="B46" s="177"/>
      <c r="C46" s="70" t="str">
        <f>IF(C36&gt;"",C36,"")</f>
        <v>Mäkelä Jussi</v>
      </c>
      <c r="D46" s="82">
        <f>IF(C37&gt;"",C37,"")</f>
      </c>
      <c r="E46" s="83"/>
      <c r="F46" s="72"/>
      <c r="G46" s="289"/>
      <c r="H46" s="290"/>
      <c r="I46" s="289"/>
      <c r="J46" s="290"/>
      <c r="K46" s="293"/>
      <c r="L46" s="290"/>
      <c r="M46" s="289"/>
      <c r="N46" s="290"/>
      <c r="O46" s="289"/>
      <c r="P46" s="290"/>
      <c r="Q46" s="73">
        <f t="shared" si="22"/>
      </c>
      <c r="R46" s="74">
        <f t="shared" si="23"/>
      </c>
      <c r="S46" s="84"/>
      <c r="T46" s="85"/>
      <c r="V46" s="77">
        <f t="shared" si="24"/>
        <v>0</v>
      </c>
      <c r="W46" s="78">
        <f t="shared" si="24"/>
        <v>0</v>
      </c>
      <c r="X46" s="79">
        <f t="shared" si="25"/>
        <v>0</v>
      </c>
      <c r="Z46" s="86">
        <f t="shared" si="32"/>
        <v>0</v>
      </c>
      <c r="AA46" s="87">
        <f t="shared" si="26"/>
        <v>0</v>
      </c>
      <c r="AB46" s="86">
        <f t="shared" si="32"/>
        <v>0</v>
      </c>
      <c r="AC46" s="87">
        <f t="shared" si="27"/>
        <v>0</v>
      </c>
      <c r="AD46" s="86">
        <f t="shared" si="32"/>
        <v>0</v>
      </c>
      <c r="AE46" s="87">
        <f t="shared" si="28"/>
        <v>0</v>
      </c>
      <c r="AF46" s="86">
        <f t="shared" si="32"/>
        <v>0</v>
      </c>
      <c r="AG46" s="87">
        <f t="shared" si="29"/>
        <v>0</v>
      </c>
      <c r="AH46" s="86">
        <f t="shared" si="30"/>
        <v>0</v>
      </c>
      <c r="AI46" s="87">
        <f t="shared" si="31"/>
        <v>0</v>
      </c>
    </row>
    <row r="47" spans="1:35" ht="16.5" outlineLevel="1" thickBot="1">
      <c r="A47" s="90" t="s">
        <v>43</v>
      </c>
      <c r="B47" s="178"/>
      <c r="C47" s="91" t="str">
        <f>IF(C38&gt;"",C38,"")</f>
        <v>Eriksson Pihla</v>
      </c>
      <c r="D47" s="92" t="str">
        <f>IF(C39&gt;"",C39,"")</f>
        <v>Andrey Shubin</v>
      </c>
      <c r="E47" s="93"/>
      <c r="F47" s="94"/>
      <c r="G47" s="294">
        <v>8</v>
      </c>
      <c r="H47" s="295"/>
      <c r="I47" s="294">
        <v>-6</v>
      </c>
      <c r="J47" s="295"/>
      <c r="K47" s="294">
        <v>9</v>
      </c>
      <c r="L47" s="295"/>
      <c r="M47" s="294">
        <v>-9</v>
      </c>
      <c r="N47" s="295"/>
      <c r="O47" s="294">
        <v>-17</v>
      </c>
      <c r="P47" s="295"/>
      <c r="Q47" s="95">
        <f t="shared" si="22"/>
        <v>2</v>
      </c>
      <c r="R47" s="96">
        <f t="shared" si="23"/>
        <v>3</v>
      </c>
      <c r="S47" s="97"/>
      <c r="T47" s="98"/>
      <c r="V47" s="77">
        <f t="shared" si="24"/>
        <v>54</v>
      </c>
      <c r="W47" s="78">
        <f t="shared" si="24"/>
        <v>58</v>
      </c>
      <c r="X47" s="79">
        <f t="shared" si="25"/>
        <v>-4</v>
      </c>
      <c r="Z47" s="99">
        <f t="shared" si="32"/>
        <v>11</v>
      </c>
      <c r="AA47" s="100">
        <f t="shared" si="26"/>
        <v>8</v>
      </c>
      <c r="AB47" s="99">
        <f t="shared" si="32"/>
        <v>6</v>
      </c>
      <c r="AC47" s="100">
        <f t="shared" si="27"/>
        <v>11</v>
      </c>
      <c r="AD47" s="99">
        <f t="shared" si="32"/>
        <v>11</v>
      </c>
      <c r="AE47" s="100">
        <f t="shared" si="28"/>
        <v>9</v>
      </c>
      <c r="AF47" s="99">
        <f t="shared" si="32"/>
        <v>9</v>
      </c>
      <c r="AG47" s="100">
        <f t="shared" si="29"/>
        <v>11</v>
      </c>
      <c r="AH47" s="99">
        <f t="shared" si="30"/>
        <v>17</v>
      </c>
      <c r="AI47" s="100">
        <f t="shared" si="31"/>
        <v>19</v>
      </c>
    </row>
    <row r="48" ht="15.75" thickTop="1"/>
  </sheetData>
  <sheetProtection/>
  <mergeCells count="159"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133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96</v>
      </c>
      <c r="D5" s="193" t="s">
        <v>97</v>
      </c>
      <c r="E5" s="194" t="s">
        <v>96</v>
      </c>
    </row>
    <row r="6" spans="1:6" ht="15">
      <c r="A6" s="191" t="s">
        <v>20</v>
      </c>
      <c r="B6" s="195"/>
      <c r="C6" s="195"/>
      <c r="D6" s="196"/>
      <c r="E6" s="197"/>
      <c r="F6" s="194" t="s">
        <v>96</v>
      </c>
    </row>
    <row r="7" spans="1:7" ht="15">
      <c r="A7" s="198" t="s">
        <v>21</v>
      </c>
      <c r="B7" s="199" t="s">
        <v>153</v>
      </c>
      <c r="C7" s="199" t="s">
        <v>136</v>
      </c>
      <c r="D7" s="200" t="s">
        <v>3</v>
      </c>
      <c r="E7" s="194" t="s">
        <v>136</v>
      </c>
      <c r="F7" s="201" t="s">
        <v>234</v>
      </c>
      <c r="G7" s="202"/>
    </row>
    <row r="8" spans="1:7" ht="15">
      <c r="A8" s="198" t="s">
        <v>22</v>
      </c>
      <c r="B8" s="199" t="s">
        <v>151</v>
      </c>
      <c r="C8" s="199" t="s">
        <v>88</v>
      </c>
      <c r="D8" s="200" t="s">
        <v>83</v>
      </c>
      <c r="E8" s="197" t="s">
        <v>235</v>
      </c>
      <c r="G8" s="205" t="s">
        <v>96</v>
      </c>
    </row>
    <row r="9" spans="1:7" ht="15">
      <c r="A9" s="191" t="s">
        <v>99</v>
      </c>
      <c r="B9" s="192" t="s">
        <v>152</v>
      </c>
      <c r="C9" s="192" t="s">
        <v>169</v>
      </c>
      <c r="D9" s="193" t="s">
        <v>97</v>
      </c>
      <c r="E9" s="194" t="s">
        <v>134</v>
      </c>
      <c r="G9" s="201" t="s">
        <v>232</v>
      </c>
    </row>
    <row r="10" spans="1:7" ht="15">
      <c r="A10" s="191" t="s">
        <v>147</v>
      </c>
      <c r="B10" s="195" t="s">
        <v>146</v>
      </c>
      <c r="C10" s="195" t="s">
        <v>134</v>
      </c>
      <c r="D10" s="196" t="s">
        <v>87</v>
      </c>
      <c r="E10" s="197" t="s">
        <v>230</v>
      </c>
      <c r="F10" s="194" t="s">
        <v>134</v>
      </c>
      <c r="G10" s="202"/>
    </row>
    <row r="11" spans="1:6" ht="15">
      <c r="A11" s="198" t="s">
        <v>148</v>
      </c>
      <c r="B11" s="199"/>
      <c r="C11" s="199"/>
      <c r="D11" s="200"/>
      <c r="E11" s="194" t="s">
        <v>137</v>
      </c>
      <c r="F11" s="197" t="s">
        <v>233</v>
      </c>
    </row>
    <row r="12" spans="1:5" ht="15">
      <c r="A12" s="206" t="s">
        <v>149</v>
      </c>
      <c r="B12" s="207" t="s">
        <v>145</v>
      </c>
      <c r="C12" s="207" t="s">
        <v>137</v>
      </c>
      <c r="D12" s="208" t="s">
        <v>97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107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6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0.4583333333333333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1100</v>
      </c>
      <c r="C4" s="24" t="s">
        <v>2</v>
      </c>
      <c r="D4" s="25" t="s">
        <v>3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</c>
      <c r="L4" s="29">
        <f>R12</f>
      </c>
      <c r="M4" s="28"/>
      <c r="N4" s="29"/>
      <c r="O4" s="30">
        <f>IF(SUM(E4:N4)=0,"",COUNTIF(F4:F7,"3"))</f>
        <v>2</v>
      </c>
      <c r="P4" s="31">
        <f>IF(SUM(F4:O4)=0,"",COUNTIF(E4:E7,"3"))</f>
        <v>0</v>
      </c>
      <c r="Q4" s="32">
        <f>IF(SUM(E4:N4)=0,"",SUM(F4:F7))</f>
        <v>6</v>
      </c>
      <c r="R4" s="33">
        <f>IF(SUM(E4:N4)=0,"",SUM(E4:E7))</f>
        <v>0</v>
      </c>
      <c r="S4" s="275">
        <v>1</v>
      </c>
      <c r="T4" s="276"/>
      <c r="V4" s="34">
        <f>+V10+V12+V14</f>
        <v>68</v>
      </c>
      <c r="W4" s="35">
        <f>+W10+W12+W14</f>
        <v>35</v>
      </c>
      <c r="X4" s="36">
        <f>+V4-W4</f>
        <v>33</v>
      </c>
    </row>
    <row r="5" spans="1:24" ht="15">
      <c r="A5" s="37" t="s">
        <v>20</v>
      </c>
      <c r="B5" s="24">
        <v>1000</v>
      </c>
      <c r="C5" s="24" t="s">
        <v>45</v>
      </c>
      <c r="D5" s="38" t="s">
        <v>1</v>
      </c>
      <c r="E5" s="39">
        <f>+R14</f>
        <v>0</v>
      </c>
      <c r="F5" s="40">
        <f>+Q14</f>
        <v>3</v>
      </c>
      <c r="G5" s="41"/>
      <c r="H5" s="42"/>
      <c r="I5" s="39">
        <f>Q13</f>
        <v>3</v>
      </c>
      <c r="J5" s="40">
        <f>R13</f>
        <v>1</v>
      </c>
      <c r="K5" s="39">
        <f>Q11</f>
      </c>
      <c r="L5" s="40">
        <f>R11</f>
      </c>
      <c r="M5" s="39"/>
      <c r="N5" s="40"/>
      <c r="O5" s="30">
        <f>IF(SUM(E5:N5)=0,"",COUNTIF(H4:H7,"3"))</f>
        <v>1</v>
      </c>
      <c r="P5" s="31">
        <f>IF(SUM(F5:O5)=0,"",COUNTIF(G4:G7,"3"))</f>
        <v>1</v>
      </c>
      <c r="Q5" s="32">
        <f>IF(SUM(E5:N5)=0,"",SUM(H4:H7))</f>
        <v>3</v>
      </c>
      <c r="R5" s="33">
        <f>IF(SUM(E5:N5)=0,"",SUM(G4:G7))</f>
        <v>4</v>
      </c>
      <c r="S5" s="275">
        <v>2</v>
      </c>
      <c r="T5" s="276"/>
      <c r="V5" s="34">
        <f>+V11+V13+W14</f>
        <v>65</v>
      </c>
      <c r="W5" s="35">
        <f>+W11+W13+V14</f>
        <v>52</v>
      </c>
      <c r="X5" s="36">
        <f>+V5-W5</f>
        <v>13</v>
      </c>
    </row>
    <row r="6" spans="1:24" ht="15">
      <c r="A6" s="37" t="s">
        <v>21</v>
      </c>
      <c r="B6" s="24">
        <v>972</v>
      </c>
      <c r="C6" s="24" t="s">
        <v>108</v>
      </c>
      <c r="D6" s="38" t="s">
        <v>109</v>
      </c>
      <c r="E6" s="39">
        <f>+R10</f>
        <v>0</v>
      </c>
      <c r="F6" s="40">
        <f>+Q10</f>
        <v>3</v>
      </c>
      <c r="G6" s="39">
        <f>R13</f>
        <v>1</v>
      </c>
      <c r="H6" s="40">
        <f>Q13</f>
        <v>3</v>
      </c>
      <c r="I6" s="41"/>
      <c r="J6" s="42"/>
      <c r="K6" s="39">
        <f>Q15</f>
      </c>
      <c r="L6" s="40">
        <f>R15</f>
      </c>
      <c r="M6" s="39"/>
      <c r="N6" s="40"/>
      <c r="O6" s="30">
        <f>IF(SUM(E6:N6)=0,"",COUNTIF(J4:J7,"3"))</f>
        <v>0</v>
      </c>
      <c r="P6" s="31">
        <f>IF(SUM(F6:O6)=0,"",COUNTIF(I4:I7,"3"))</f>
        <v>2</v>
      </c>
      <c r="Q6" s="32">
        <f>IF(SUM(E6:N6)=0,"",SUM(J4:J7))</f>
        <v>1</v>
      </c>
      <c r="R6" s="33">
        <f>IF(SUM(E6:N6)=0,"",SUM(I4:I7))</f>
        <v>6</v>
      </c>
      <c r="S6" s="275">
        <v>3</v>
      </c>
      <c r="T6" s="276"/>
      <c r="V6" s="34">
        <f>+W10+W13+V15</f>
        <v>29</v>
      </c>
      <c r="W6" s="35">
        <f>+V10+V13+W15</f>
        <v>75</v>
      </c>
      <c r="X6" s="36">
        <f>+V6-W6</f>
        <v>-46</v>
      </c>
    </row>
    <row r="7" spans="1:24" ht="15.75" thickBot="1">
      <c r="A7" s="43" t="s">
        <v>22</v>
      </c>
      <c r="B7" s="44"/>
      <c r="C7" s="44"/>
      <c r="D7" s="45"/>
      <c r="E7" s="46">
        <f>R12</f>
      </c>
      <c r="F7" s="47">
        <f>Q12</f>
      </c>
      <c r="G7" s="46">
        <f>R11</f>
      </c>
      <c r="H7" s="47">
        <f>Q11</f>
      </c>
      <c r="I7" s="46">
        <f>R15</f>
      </c>
      <c r="J7" s="47">
        <f>Q15</f>
      </c>
      <c r="K7" s="48"/>
      <c r="L7" s="49"/>
      <c r="M7" s="46"/>
      <c r="N7" s="47"/>
      <c r="O7" s="50">
        <f>IF(SUM(E7:N7)=0,"",COUNTIF(L4:L7,"3"))</f>
      </c>
      <c r="P7" s="51">
        <f>IF(SUM(F7:O7)=0,"",COUNTIF(K4:K7,"3"))</f>
      </c>
      <c r="Q7" s="52">
        <f>IF(SUM(E7:N8)=0,"",SUM(L4:L7))</f>
      </c>
      <c r="R7" s="53">
        <f>IF(SUM(E7:N7)=0,"",SUM(K4:K7))</f>
      </c>
      <c r="S7" s="277"/>
      <c r="T7" s="278"/>
      <c r="V7" s="34">
        <f>+W11+W12+W15</f>
        <v>0</v>
      </c>
      <c r="W7" s="35">
        <f>+V11+V12+V15</f>
        <v>0</v>
      </c>
      <c r="X7" s="36">
        <f>+V7-W7</f>
        <v>0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Zulfukarova Adelina</v>
      </c>
      <c r="D10" s="71" t="str">
        <f>IF(C6&gt;"",C6,"")</f>
        <v>Lampen Lili</v>
      </c>
      <c r="E10" s="56"/>
      <c r="F10" s="72"/>
      <c r="G10" s="284">
        <v>4</v>
      </c>
      <c r="H10" s="285"/>
      <c r="I10" s="286">
        <v>3</v>
      </c>
      <c r="J10" s="287"/>
      <c r="K10" s="286">
        <v>5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12</v>
      </c>
      <c r="X10" s="79">
        <f aca="true" t="shared" si="3" ref="X10:X15">+V10-W10</f>
        <v>21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4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3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5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Ransmyr Kajsa</v>
      </c>
      <c r="D11" s="82">
        <f>IF(C7&gt;"",C7,"")</f>
      </c>
      <c r="E11" s="83"/>
      <c r="F11" s="72"/>
      <c r="G11" s="289"/>
      <c r="H11" s="290"/>
      <c r="I11" s="289"/>
      <c r="J11" s="290"/>
      <c r="K11" s="289"/>
      <c r="L11" s="290"/>
      <c r="M11" s="289"/>
      <c r="N11" s="290"/>
      <c r="O11" s="289"/>
      <c r="P11" s="290"/>
      <c r="Q11" s="73">
        <f t="shared" si="0"/>
      </c>
      <c r="R11" s="74">
        <f t="shared" si="1"/>
      </c>
      <c r="S11" s="84"/>
      <c r="T11" s="85"/>
      <c r="V11" s="77">
        <f t="shared" si="2"/>
        <v>0</v>
      </c>
      <c r="W11" s="78">
        <f t="shared" si="2"/>
        <v>0</v>
      </c>
      <c r="X11" s="79">
        <f t="shared" si="3"/>
        <v>0</v>
      </c>
      <c r="Z11" s="86">
        <f>IF(G11="",0,IF(LEFT(G11,1)="-",ABS(G11),(IF(G11&gt;9,G11+2,11))))</f>
        <v>0</v>
      </c>
      <c r="AA11" s="87">
        <f t="shared" si="4"/>
        <v>0</v>
      </c>
      <c r="AB11" s="86">
        <f>IF(I11="",0,IF(LEFT(I11,1)="-",ABS(I11),(IF(I11&gt;9,I11+2,11))))</f>
        <v>0</v>
      </c>
      <c r="AC11" s="87">
        <f t="shared" si="5"/>
        <v>0</v>
      </c>
      <c r="AD11" s="86">
        <f>IF(K11="",0,IF(LEFT(K11,1)="-",ABS(K11),(IF(K11&gt;9,K11+2,11))))</f>
        <v>0</v>
      </c>
      <c r="AE11" s="87">
        <f t="shared" si="6"/>
        <v>0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Zulfukarova Adelina</v>
      </c>
      <c r="D12" s="89">
        <f>IF(C7&gt;"",C7,"")</f>
      </c>
      <c r="E12" s="64"/>
      <c r="F12" s="65"/>
      <c r="G12" s="291"/>
      <c r="H12" s="292"/>
      <c r="I12" s="291"/>
      <c r="J12" s="292"/>
      <c r="K12" s="291"/>
      <c r="L12" s="292"/>
      <c r="M12" s="291"/>
      <c r="N12" s="292"/>
      <c r="O12" s="291"/>
      <c r="P12" s="292"/>
      <c r="Q12" s="73">
        <f t="shared" si="0"/>
      </c>
      <c r="R12" s="74">
        <f t="shared" si="1"/>
      </c>
      <c r="S12" s="84"/>
      <c r="T12" s="85"/>
      <c r="V12" s="77">
        <f t="shared" si="2"/>
        <v>0</v>
      </c>
      <c r="W12" s="78">
        <f t="shared" si="2"/>
        <v>0</v>
      </c>
      <c r="X12" s="79">
        <f t="shared" si="3"/>
        <v>0</v>
      </c>
      <c r="Z12" s="86">
        <f aca="true" t="shared" si="10" ref="Z12:AF15">IF(G12="",0,IF(LEFT(G12,1)="-",ABS(G12),(IF(G12&gt;9,G12+2,11))))</f>
        <v>0</v>
      </c>
      <c r="AA12" s="87">
        <f t="shared" si="4"/>
        <v>0</v>
      </c>
      <c r="AB12" s="86">
        <f t="shared" si="10"/>
        <v>0</v>
      </c>
      <c r="AC12" s="87">
        <f t="shared" si="5"/>
        <v>0</v>
      </c>
      <c r="AD12" s="86">
        <f t="shared" si="10"/>
        <v>0</v>
      </c>
      <c r="AE12" s="87">
        <f t="shared" si="6"/>
        <v>0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Ransmyr Kajsa</v>
      </c>
      <c r="D13" s="82" t="str">
        <f>IF(C6&gt;"",C6,"")</f>
        <v>Lampen Lili</v>
      </c>
      <c r="E13" s="56"/>
      <c r="F13" s="72"/>
      <c r="G13" s="286">
        <v>1</v>
      </c>
      <c r="H13" s="287"/>
      <c r="I13" s="286">
        <v>-9</v>
      </c>
      <c r="J13" s="287"/>
      <c r="K13" s="286">
        <v>2</v>
      </c>
      <c r="L13" s="287"/>
      <c r="M13" s="286">
        <v>3</v>
      </c>
      <c r="N13" s="287"/>
      <c r="O13" s="286"/>
      <c r="P13" s="287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42</v>
      </c>
      <c r="W13" s="78">
        <f t="shared" si="2"/>
        <v>17</v>
      </c>
      <c r="X13" s="79">
        <f t="shared" si="3"/>
        <v>25</v>
      </c>
      <c r="Z13" s="86">
        <f t="shared" si="10"/>
        <v>11</v>
      </c>
      <c r="AA13" s="87">
        <f t="shared" si="4"/>
        <v>1</v>
      </c>
      <c r="AB13" s="86">
        <f t="shared" si="10"/>
        <v>9</v>
      </c>
      <c r="AC13" s="87">
        <f t="shared" si="5"/>
        <v>11</v>
      </c>
      <c r="AD13" s="86">
        <f t="shared" si="10"/>
        <v>11</v>
      </c>
      <c r="AE13" s="87">
        <f t="shared" si="6"/>
        <v>2</v>
      </c>
      <c r="AF13" s="86">
        <f t="shared" si="10"/>
        <v>11</v>
      </c>
      <c r="AG13" s="87">
        <f t="shared" si="7"/>
        <v>3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Zulfukarova Adelina</v>
      </c>
      <c r="D14" s="82" t="str">
        <f>IF(C5&gt;"",C5,"")</f>
        <v>Ransmyr Kajsa</v>
      </c>
      <c r="E14" s="83"/>
      <c r="F14" s="72"/>
      <c r="G14" s="289">
        <v>10</v>
      </c>
      <c r="H14" s="290"/>
      <c r="I14" s="289">
        <v>10</v>
      </c>
      <c r="J14" s="290"/>
      <c r="K14" s="293">
        <v>3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35</v>
      </c>
      <c r="W14" s="78">
        <f t="shared" si="2"/>
        <v>23</v>
      </c>
      <c r="X14" s="79">
        <f t="shared" si="3"/>
        <v>12</v>
      </c>
      <c r="Z14" s="86">
        <f t="shared" si="10"/>
        <v>12</v>
      </c>
      <c r="AA14" s="87">
        <f t="shared" si="4"/>
        <v>10</v>
      </c>
      <c r="AB14" s="86">
        <f t="shared" si="10"/>
        <v>12</v>
      </c>
      <c r="AC14" s="87">
        <f t="shared" si="5"/>
        <v>10</v>
      </c>
      <c r="AD14" s="86">
        <f t="shared" si="10"/>
        <v>11</v>
      </c>
      <c r="AE14" s="87">
        <f t="shared" si="6"/>
        <v>3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Lampen Lili</v>
      </c>
      <c r="D15" s="92">
        <f>IF(C7&gt;"",C7,"")</f>
      </c>
      <c r="E15" s="93"/>
      <c r="F15" s="94"/>
      <c r="G15" s="294"/>
      <c r="H15" s="295"/>
      <c r="I15" s="294"/>
      <c r="J15" s="295"/>
      <c r="K15" s="294"/>
      <c r="L15" s="295"/>
      <c r="M15" s="294"/>
      <c r="N15" s="295"/>
      <c r="O15" s="294"/>
      <c r="P15" s="295"/>
      <c r="Q15" s="95">
        <f t="shared" si="0"/>
      </c>
      <c r="R15" s="96">
        <f t="shared" si="1"/>
      </c>
      <c r="S15" s="97"/>
      <c r="T15" s="98"/>
      <c r="V15" s="77">
        <f t="shared" si="2"/>
        <v>0</v>
      </c>
      <c r="W15" s="78">
        <f t="shared" si="2"/>
        <v>0</v>
      </c>
      <c r="X15" s="79">
        <f t="shared" si="3"/>
        <v>0</v>
      </c>
      <c r="Z15" s="99">
        <f t="shared" si="10"/>
        <v>0</v>
      </c>
      <c r="AA15" s="100">
        <f t="shared" si="4"/>
        <v>0</v>
      </c>
      <c r="AB15" s="99">
        <f t="shared" si="10"/>
        <v>0</v>
      </c>
      <c r="AC15" s="100">
        <f t="shared" si="5"/>
        <v>0</v>
      </c>
      <c r="AD15" s="99">
        <f t="shared" si="10"/>
        <v>0</v>
      </c>
      <c r="AE15" s="100">
        <f t="shared" si="6"/>
        <v>0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107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5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0.4583333333333333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1088</v>
      </c>
      <c r="C20" s="24" t="s">
        <v>110</v>
      </c>
      <c r="D20" s="25" t="s">
        <v>109</v>
      </c>
      <c r="E20" s="26"/>
      <c r="F20" s="27"/>
      <c r="G20" s="28">
        <f>+Q30</f>
        <v>3</v>
      </c>
      <c r="H20" s="29">
        <f>+R30</f>
        <v>1</v>
      </c>
      <c r="I20" s="28">
        <f>Q26</f>
        <v>3</v>
      </c>
      <c r="J20" s="29">
        <f>R26</f>
        <v>0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3</v>
      </c>
      <c r="P20" s="31">
        <f>IF(SUM(F20:O20)=0,"",COUNTIF(E20:E23,"3"))</f>
        <v>0</v>
      </c>
      <c r="Q20" s="32">
        <f>IF(SUM(E20:N20)=0,"",SUM(F20:F23))</f>
        <v>9</v>
      </c>
      <c r="R20" s="33">
        <f>IF(SUM(E20:N20)=0,"",SUM(E20:E23))</f>
        <v>1</v>
      </c>
      <c r="S20" s="275">
        <v>1</v>
      </c>
      <c r="T20" s="276"/>
      <c r="V20" s="34">
        <f>+V26+V28+V30</f>
        <v>109</v>
      </c>
      <c r="W20" s="35">
        <f>+W26+W28+W30</f>
        <v>60</v>
      </c>
      <c r="X20" s="36">
        <f>+V20-W20</f>
        <v>49</v>
      </c>
    </row>
    <row r="21" spans="1:24" ht="15">
      <c r="A21" s="37" t="s">
        <v>20</v>
      </c>
      <c r="B21" s="24">
        <v>1000</v>
      </c>
      <c r="C21" s="24" t="s">
        <v>10</v>
      </c>
      <c r="D21" s="38" t="s">
        <v>1</v>
      </c>
      <c r="E21" s="39">
        <f>+R30</f>
        <v>1</v>
      </c>
      <c r="F21" s="40">
        <f>+Q30</f>
        <v>3</v>
      </c>
      <c r="G21" s="41"/>
      <c r="H21" s="42"/>
      <c r="I21" s="39">
        <f>Q29</f>
        <v>3</v>
      </c>
      <c r="J21" s="40">
        <f>R29</f>
        <v>2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2</v>
      </c>
      <c r="P21" s="31">
        <f>IF(SUM(F21:O21)=0,"",COUNTIF(G20:G23,"3"))</f>
        <v>1</v>
      </c>
      <c r="Q21" s="32">
        <f>IF(SUM(E21:N21)=0,"",SUM(H20:H23))</f>
        <v>7</v>
      </c>
      <c r="R21" s="33">
        <f>IF(SUM(E21:N21)=0,"",SUM(G20:G23))</f>
        <v>5</v>
      </c>
      <c r="S21" s="275">
        <v>2</v>
      </c>
      <c r="T21" s="276"/>
      <c r="V21" s="34">
        <f>+V27+V29+W30</f>
        <v>120</v>
      </c>
      <c r="W21" s="35">
        <f>+W27+W29+V30</f>
        <v>106</v>
      </c>
      <c r="X21" s="36">
        <f>+V21-W21</f>
        <v>14</v>
      </c>
    </row>
    <row r="22" spans="1:24" ht="15">
      <c r="A22" s="37" t="s">
        <v>21</v>
      </c>
      <c r="B22" s="24">
        <v>1000</v>
      </c>
      <c r="C22" s="24" t="s">
        <v>11</v>
      </c>
      <c r="D22" s="38" t="s">
        <v>12</v>
      </c>
      <c r="E22" s="39">
        <f>+R26</f>
        <v>0</v>
      </c>
      <c r="F22" s="40">
        <f>+Q26</f>
        <v>3</v>
      </c>
      <c r="G22" s="39">
        <f>R29</f>
        <v>2</v>
      </c>
      <c r="H22" s="40">
        <f>Q29</f>
        <v>3</v>
      </c>
      <c r="I22" s="41"/>
      <c r="J22" s="42"/>
      <c r="K22" s="39">
        <f>Q31</f>
        <v>3</v>
      </c>
      <c r="L22" s="40">
        <f>R31</f>
        <v>1</v>
      </c>
      <c r="M22" s="39"/>
      <c r="N22" s="40"/>
      <c r="O22" s="30">
        <f>IF(SUM(E22:N22)=0,"",COUNTIF(J20:J23,"3"))</f>
        <v>1</v>
      </c>
      <c r="P22" s="31">
        <f>IF(SUM(F22:O22)=0,"",COUNTIF(I20:I23,"3"))</f>
        <v>2</v>
      </c>
      <c r="Q22" s="32">
        <f>IF(SUM(E22:N22)=0,"",SUM(J20:J23))</f>
        <v>5</v>
      </c>
      <c r="R22" s="33">
        <f>IF(SUM(E22:N22)=0,"",SUM(I20:I23))</f>
        <v>7</v>
      </c>
      <c r="S22" s="275">
        <v>3</v>
      </c>
      <c r="T22" s="276"/>
      <c r="V22" s="34">
        <f>+W26+W29+V31</f>
        <v>101</v>
      </c>
      <c r="W22" s="35">
        <f>+V26+V29+W31</f>
        <v>114</v>
      </c>
      <c r="X22" s="36">
        <f>+V22-W22</f>
        <v>-13</v>
      </c>
    </row>
    <row r="23" spans="1:24" ht="15.75" thickBot="1">
      <c r="A23" s="43" t="s">
        <v>22</v>
      </c>
      <c r="B23" s="44">
        <v>933</v>
      </c>
      <c r="C23" s="44" t="s">
        <v>111</v>
      </c>
      <c r="D23" s="45" t="s">
        <v>109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1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1</v>
      </c>
      <c r="R23" s="53">
        <f>IF(SUM(E23:N23)=0,"",SUM(K20:K23))</f>
        <v>9</v>
      </c>
      <c r="S23" s="277">
        <v>4</v>
      </c>
      <c r="T23" s="278"/>
      <c r="V23" s="34">
        <f>+W27+W28+W31</f>
        <v>50</v>
      </c>
      <c r="W23" s="35">
        <f>+V27+V28+V31</f>
        <v>100</v>
      </c>
      <c r="X23" s="36">
        <f>+V23-W23</f>
        <v>-50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Nerman Ksenia</v>
      </c>
      <c r="D26" s="71" t="str">
        <f>IF(C22&gt;"",C22,"")</f>
        <v>Brinaru Michelle</v>
      </c>
      <c r="E26" s="56"/>
      <c r="F26" s="72"/>
      <c r="G26" s="284">
        <v>4</v>
      </c>
      <c r="H26" s="285"/>
      <c r="I26" s="286">
        <v>8</v>
      </c>
      <c r="J26" s="287"/>
      <c r="K26" s="286">
        <v>9</v>
      </c>
      <c r="L26" s="287"/>
      <c r="M26" s="286"/>
      <c r="N26" s="287"/>
      <c r="O26" s="288"/>
      <c r="P26" s="287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21</v>
      </c>
      <c r="X26" s="79">
        <f aca="true" t="shared" si="14" ref="X26:X31">+V26-W26</f>
        <v>12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4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8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9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Printz Emelie</v>
      </c>
      <c r="D27" s="82" t="str">
        <f>IF(C23&gt;"",C23,"")</f>
        <v>Nykänen Carolina</v>
      </c>
      <c r="E27" s="83"/>
      <c r="F27" s="72"/>
      <c r="G27" s="289">
        <v>5</v>
      </c>
      <c r="H27" s="290"/>
      <c r="I27" s="289">
        <v>3</v>
      </c>
      <c r="J27" s="290"/>
      <c r="K27" s="289">
        <v>9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17</v>
      </c>
      <c r="X27" s="79">
        <f t="shared" si="14"/>
        <v>16</v>
      </c>
      <c r="Z27" s="86">
        <f>IF(G27="",0,IF(LEFT(G27,1)="-",ABS(G27),(IF(G27&gt;9,G27+2,11))))</f>
        <v>11</v>
      </c>
      <c r="AA27" s="87">
        <f t="shared" si="15"/>
        <v>5</v>
      </c>
      <c r="AB27" s="86">
        <f>IF(I27="",0,IF(LEFT(I27,1)="-",ABS(I27),(IF(I27&gt;9,I27+2,11))))</f>
        <v>11</v>
      </c>
      <c r="AC27" s="87">
        <f t="shared" si="16"/>
        <v>3</v>
      </c>
      <c r="AD27" s="86">
        <f>IF(K27="",0,IF(LEFT(K27,1)="-",ABS(K27),(IF(K27&gt;9,K27+2,11))))</f>
        <v>11</v>
      </c>
      <c r="AE27" s="87">
        <f t="shared" si="17"/>
        <v>9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Nerman Ksenia</v>
      </c>
      <c r="D28" s="89" t="str">
        <f>IF(C23&gt;"",C23,"")</f>
        <v>Nykänen Carolina</v>
      </c>
      <c r="E28" s="64"/>
      <c r="F28" s="65"/>
      <c r="G28" s="291">
        <v>2</v>
      </c>
      <c r="H28" s="292"/>
      <c r="I28" s="291">
        <v>0</v>
      </c>
      <c r="J28" s="292"/>
      <c r="K28" s="291">
        <v>6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8</v>
      </c>
      <c r="X28" s="79">
        <f t="shared" si="14"/>
        <v>25</v>
      </c>
      <c r="Z28" s="86">
        <f aca="true" t="shared" si="21" ref="Z28:AF31">IF(G28="",0,IF(LEFT(G28,1)="-",ABS(G28),(IF(G28&gt;9,G28+2,11))))</f>
        <v>11</v>
      </c>
      <c r="AA28" s="87">
        <f t="shared" si="15"/>
        <v>2</v>
      </c>
      <c r="AB28" s="86">
        <f t="shared" si="21"/>
        <v>11</v>
      </c>
      <c r="AC28" s="87">
        <f t="shared" si="16"/>
        <v>0</v>
      </c>
      <c r="AD28" s="86">
        <f t="shared" si="21"/>
        <v>11</v>
      </c>
      <c r="AE28" s="87">
        <f t="shared" si="17"/>
        <v>6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Printz Emelie</v>
      </c>
      <c r="D29" s="82" t="str">
        <f>IF(C22&gt;"",C22,"")</f>
        <v>Brinaru Michelle</v>
      </c>
      <c r="E29" s="56"/>
      <c r="F29" s="72"/>
      <c r="G29" s="286">
        <v>-9</v>
      </c>
      <c r="H29" s="287"/>
      <c r="I29" s="286">
        <v>12</v>
      </c>
      <c r="J29" s="287"/>
      <c r="K29" s="286">
        <v>4</v>
      </c>
      <c r="L29" s="287"/>
      <c r="M29" s="286">
        <v>-11</v>
      </c>
      <c r="N29" s="287"/>
      <c r="O29" s="286">
        <v>6</v>
      </c>
      <c r="P29" s="287"/>
      <c r="Q29" s="73">
        <f t="shared" si="11"/>
        <v>3</v>
      </c>
      <c r="R29" s="74">
        <f t="shared" si="12"/>
        <v>2</v>
      </c>
      <c r="S29" s="84"/>
      <c r="T29" s="85"/>
      <c r="V29" s="77">
        <f t="shared" si="13"/>
        <v>56</v>
      </c>
      <c r="W29" s="78">
        <f t="shared" si="13"/>
        <v>46</v>
      </c>
      <c r="X29" s="79">
        <f t="shared" si="14"/>
        <v>10</v>
      </c>
      <c r="Z29" s="86">
        <f t="shared" si="21"/>
        <v>9</v>
      </c>
      <c r="AA29" s="87">
        <f t="shared" si="15"/>
        <v>11</v>
      </c>
      <c r="AB29" s="86">
        <f t="shared" si="21"/>
        <v>14</v>
      </c>
      <c r="AC29" s="87">
        <f t="shared" si="16"/>
        <v>12</v>
      </c>
      <c r="AD29" s="86">
        <f t="shared" si="21"/>
        <v>11</v>
      </c>
      <c r="AE29" s="87">
        <f t="shared" si="17"/>
        <v>4</v>
      </c>
      <c r="AF29" s="86">
        <f t="shared" si="21"/>
        <v>11</v>
      </c>
      <c r="AG29" s="87">
        <f t="shared" si="18"/>
        <v>13</v>
      </c>
      <c r="AH29" s="86">
        <f t="shared" si="19"/>
        <v>11</v>
      </c>
      <c r="AI29" s="87">
        <f t="shared" si="20"/>
        <v>6</v>
      </c>
    </row>
    <row r="30" spans="1:35" ht="15.75" outlineLevel="1">
      <c r="A30" s="69" t="s">
        <v>42</v>
      </c>
      <c r="B30" s="177"/>
      <c r="C30" s="70" t="str">
        <f>IF(C20&gt;"",C20,"")</f>
        <v>Nerman Ksenia</v>
      </c>
      <c r="D30" s="82" t="str">
        <f>IF(C21&gt;"",C21,"")</f>
        <v>Printz Emelie</v>
      </c>
      <c r="E30" s="83"/>
      <c r="F30" s="72"/>
      <c r="G30" s="289">
        <v>6</v>
      </c>
      <c r="H30" s="290"/>
      <c r="I30" s="289">
        <v>-10</v>
      </c>
      <c r="J30" s="290"/>
      <c r="K30" s="293">
        <v>8</v>
      </c>
      <c r="L30" s="290"/>
      <c r="M30" s="289">
        <v>5</v>
      </c>
      <c r="N30" s="290"/>
      <c r="O30" s="289"/>
      <c r="P30" s="290"/>
      <c r="Q30" s="73">
        <f t="shared" si="11"/>
        <v>3</v>
      </c>
      <c r="R30" s="74">
        <f t="shared" si="12"/>
        <v>1</v>
      </c>
      <c r="S30" s="84"/>
      <c r="T30" s="85"/>
      <c r="V30" s="77">
        <f t="shared" si="13"/>
        <v>43</v>
      </c>
      <c r="W30" s="78">
        <f t="shared" si="13"/>
        <v>31</v>
      </c>
      <c r="X30" s="79">
        <f t="shared" si="14"/>
        <v>12</v>
      </c>
      <c r="Z30" s="86">
        <f t="shared" si="21"/>
        <v>11</v>
      </c>
      <c r="AA30" s="87">
        <f t="shared" si="15"/>
        <v>6</v>
      </c>
      <c r="AB30" s="86">
        <f t="shared" si="21"/>
        <v>10</v>
      </c>
      <c r="AC30" s="87">
        <f t="shared" si="16"/>
        <v>12</v>
      </c>
      <c r="AD30" s="86">
        <f t="shared" si="21"/>
        <v>11</v>
      </c>
      <c r="AE30" s="87">
        <f t="shared" si="17"/>
        <v>8</v>
      </c>
      <c r="AF30" s="86">
        <f t="shared" si="21"/>
        <v>11</v>
      </c>
      <c r="AG30" s="87">
        <f t="shared" si="18"/>
        <v>5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Brinaru Michelle</v>
      </c>
      <c r="D31" s="92" t="str">
        <f>IF(C23&gt;"",C23,"")</f>
        <v>Nykänen Carolina</v>
      </c>
      <c r="E31" s="93"/>
      <c r="F31" s="94"/>
      <c r="G31" s="294">
        <v>-1</v>
      </c>
      <c r="H31" s="295"/>
      <c r="I31" s="294">
        <v>2</v>
      </c>
      <c r="J31" s="295"/>
      <c r="K31" s="294">
        <v>3</v>
      </c>
      <c r="L31" s="295"/>
      <c r="M31" s="294">
        <v>9</v>
      </c>
      <c r="N31" s="295"/>
      <c r="O31" s="294"/>
      <c r="P31" s="295"/>
      <c r="Q31" s="95">
        <f t="shared" si="11"/>
        <v>3</v>
      </c>
      <c r="R31" s="96">
        <f t="shared" si="12"/>
        <v>1</v>
      </c>
      <c r="S31" s="97"/>
      <c r="T31" s="98"/>
      <c r="V31" s="77">
        <f t="shared" si="13"/>
        <v>34</v>
      </c>
      <c r="W31" s="78">
        <f t="shared" si="13"/>
        <v>25</v>
      </c>
      <c r="X31" s="79">
        <f t="shared" si="14"/>
        <v>9</v>
      </c>
      <c r="Z31" s="99">
        <f t="shared" si="21"/>
        <v>1</v>
      </c>
      <c r="AA31" s="100">
        <f t="shared" si="15"/>
        <v>11</v>
      </c>
      <c r="AB31" s="99">
        <f t="shared" si="21"/>
        <v>11</v>
      </c>
      <c r="AC31" s="100">
        <f t="shared" si="16"/>
        <v>2</v>
      </c>
      <c r="AD31" s="99">
        <f t="shared" si="21"/>
        <v>11</v>
      </c>
      <c r="AE31" s="100">
        <f t="shared" si="17"/>
        <v>3</v>
      </c>
      <c r="AF31" s="99">
        <f t="shared" si="21"/>
        <v>11</v>
      </c>
      <c r="AG31" s="100">
        <f t="shared" si="18"/>
        <v>9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9.421875" style="0" bestFit="1" customWidth="1"/>
    <col min="5" max="5" width="18.7109375" style="0" customWidth="1"/>
    <col min="6" max="6" width="19.00390625" style="0" bestFit="1" customWidth="1"/>
    <col min="7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107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2</v>
      </c>
      <c r="D5" s="193" t="s">
        <v>3</v>
      </c>
      <c r="E5" s="194" t="s">
        <v>2</v>
      </c>
    </row>
    <row r="6" spans="1:6" ht="15">
      <c r="A6" s="191" t="s">
        <v>20</v>
      </c>
      <c r="B6" s="195"/>
      <c r="C6" s="195"/>
      <c r="D6" s="196"/>
      <c r="E6" s="197"/>
      <c r="F6" s="194" t="s">
        <v>2</v>
      </c>
    </row>
    <row r="7" spans="1:7" ht="15">
      <c r="A7" s="198" t="s">
        <v>21</v>
      </c>
      <c r="B7" s="199"/>
      <c r="C7" s="199"/>
      <c r="D7" s="200"/>
      <c r="E7" s="194" t="s">
        <v>10</v>
      </c>
      <c r="F7" s="201" t="s">
        <v>219</v>
      </c>
      <c r="G7" s="202"/>
    </row>
    <row r="8" spans="1:7" ht="15">
      <c r="A8" s="198" t="s">
        <v>22</v>
      </c>
      <c r="B8" s="199" t="s">
        <v>153</v>
      </c>
      <c r="C8" s="199" t="s">
        <v>10</v>
      </c>
      <c r="D8" s="200" t="s">
        <v>1</v>
      </c>
      <c r="E8" s="197"/>
      <c r="G8" s="205" t="s">
        <v>110</v>
      </c>
    </row>
    <row r="9" spans="1:7" ht="15">
      <c r="A9" s="191" t="s">
        <v>99</v>
      </c>
      <c r="B9" s="195" t="s">
        <v>146</v>
      </c>
      <c r="C9" s="195" t="s">
        <v>45</v>
      </c>
      <c r="D9" s="196" t="s">
        <v>1</v>
      </c>
      <c r="E9" s="194" t="s">
        <v>45</v>
      </c>
      <c r="G9" s="201" t="s">
        <v>224</v>
      </c>
    </row>
    <row r="10" spans="1:7" ht="15">
      <c r="A10" s="191" t="s">
        <v>147</v>
      </c>
      <c r="B10" s="195"/>
      <c r="C10" s="195"/>
      <c r="D10" s="196"/>
      <c r="E10" s="197"/>
      <c r="F10" s="194" t="s">
        <v>110</v>
      </c>
      <c r="G10" s="202"/>
    </row>
    <row r="11" spans="1:6" ht="15">
      <c r="A11" s="198" t="s">
        <v>148</v>
      </c>
      <c r="B11" s="199"/>
      <c r="C11" s="199"/>
      <c r="D11" s="200"/>
      <c r="E11" s="194" t="s">
        <v>110</v>
      </c>
      <c r="F11" s="197" t="s">
        <v>211</v>
      </c>
    </row>
    <row r="12" spans="1:5" ht="15">
      <c r="A12" s="206" t="s">
        <v>149</v>
      </c>
      <c r="B12" s="207" t="s">
        <v>145</v>
      </c>
      <c r="C12" s="207" t="s">
        <v>110</v>
      </c>
      <c r="D12" s="208" t="s">
        <v>109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112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8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0.4583333333333333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1422</v>
      </c>
      <c r="C4" s="24" t="s">
        <v>170</v>
      </c>
      <c r="D4" s="25" t="s">
        <v>87</v>
      </c>
      <c r="E4" s="26"/>
      <c r="F4" s="27"/>
      <c r="G4" s="28">
        <f>+Q14</f>
        <v>3</v>
      </c>
      <c r="H4" s="29">
        <f>+R14</f>
        <v>2</v>
      </c>
      <c r="I4" s="28">
        <f>Q10</f>
        <v>3</v>
      </c>
      <c r="J4" s="29">
        <f>R10</f>
        <v>0</v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3</v>
      </c>
      <c r="P4" s="31">
        <f>IF(SUM(F4:O4)=0,"",COUNTIF(E4:E7,"3"))</f>
        <v>0</v>
      </c>
      <c r="Q4" s="32">
        <f>IF(SUM(E4:N4)=0,"",SUM(F4:F7))</f>
        <v>9</v>
      </c>
      <c r="R4" s="33">
        <f>IF(SUM(E4:N4)=0,"",SUM(E4:E7))</f>
        <v>2</v>
      </c>
      <c r="S4" s="275">
        <v>1</v>
      </c>
      <c r="T4" s="276"/>
      <c r="V4" s="34">
        <f>+V10+V12+V14</f>
        <v>116</v>
      </c>
      <c r="W4" s="35">
        <f>+W10+W12+W14</f>
        <v>84</v>
      </c>
      <c r="X4" s="36">
        <f>+V4-W4</f>
        <v>32</v>
      </c>
    </row>
    <row r="5" spans="1:24" ht="15">
      <c r="A5" s="37" t="s">
        <v>20</v>
      </c>
      <c r="B5" s="24">
        <v>1300</v>
      </c>
      <c r="C5" s="24" t="s">
        <v>0</v>
      </c>
      <c r="D5" s="38" t="s">
        <v>1</v>
      </c>
      <c r="E5" s="39">
        <f>+R14</f>
        <v>2</v>
      </c>
      <c r="F5" s="40">
        <f>+Q14</f>
        <v>3</v>
      </c>
      <c r="G5" s="41"/>
      <c r="H5" s="42"/>
      <c r="I5" s="39">
        <f>Q13</f>
        <v>3</v>
      </c>
      <c r="J5" s="40">
        <f>R13</f>
        <v>0</v>
      </c>
      <c r="K5" s="39">
        <f>Q11</f>
        <v>3</v>
      </c>
      <c r="L5" s="40">
        <f>R11</f>
        <v>0</v>
      </c>
      <c r="M5" s="39"/>
      <c r="N5" s="40"/>
      <c r="O5" s="30">
        <f>IF(SUM(E5:N5)=0,"",COUNTIF(H4:H7,"3"))</f>
        <v>2</v>
      </c>
      <c r="P5" s="31">
        <f>IF(SUM(F5:O5)=0,"",COUNTIF(G4:G7,"3"))</f>
        <v>1</v>
      </c>
      <c r="Q5" s="32">
        <f>IF(SUM(E5:N5)=0,"",SUM(H4:H7))</f>
        <v>8</v>
      </c>
      <c r="R5" s="33">
        <f>IF(SUM(E5:N5)=0,"",SUM(G4:G7))</f>
        <v>3</v>
      </c>
      <c r="S5" s="275">
        <v>2</v>
      </c>
      <c r="T5" s="276"/>
      <c r="V5" s="34">
        <f>+V11+V13+W14</f>
        <v>119</v>
      </c>
      <c r="W5" s="35">
        <f>+W11+W13+V14</f>
        <v>89</v>
      </c>
      <c r="X5" s="36">
        <f>+V5-W5</f>
        <v>30</v>
      </c>
    </row>
    <row r="6" spans="1:24" ht="15">
      <c r="A6" s="37" t="s">
        <v>21</v>
      </c>
      <c r="B6" s="24">
        <v>1000</v>
      </c>
      <c r="C6" s="24" t="s">
        <v>74</v>
      </c>
      <c r="D6" s="38" t="s">
        <v>1</v>
      </c>
      <c r="E6" s="39">
        <f>+R10</f>
        <v>0</v>
      </c>
      <c r="F6" s="40">
        <f>+Q10</f>
        <v>3</v>
      </c>
      <c r="G6" s="39">
        <f>R13</f>
        <v>0</v>
      </c>
      <c r="H6" s="40">
        <f>Q13</f>
        <v>3</v>
      </c>
      <c r="I6" s="41"/>
      <c r="J6" s="42"/>
      <c r="K6" s="39">
        <f>Q15</f>
        <v>3</v>
      </c>
      <c r="L6" s="40">
        <f>R15</f>
        <v>0</v>
      </c>
      <c r="M6" s="39"/>
      <c r="N6" s="40"/>
      <c r="O6" s="30">
        <f>IF(SUM(E6:N6)=0,"",COUNTIF(J4:J7,"3"))</f>
        <v>1</v>
      </c>
      <c r="P6" s="31">
        <f>IF(SUM(F6:O6)=0,"",COUNTIF(I4:I7,"3"))</f>
        <v>2</v>
      </c>
      <c r="Q6" s="32">
        <f>IF(SUM(E6:N6)=0,"",SUM(J4:J7))</f>
        <v>3</v>
      </c>
      <c r="R6" s="33">
        <f>IF(SUM(E6:N6)=0,"",SUM(I4:I7))</f>
        <v>6</v>
      </c>
      <c r="S6" s="275">
        <v>3</v>
      </c>
      <c r="T6" s="276"/>
      <c r="V6" s="34">
        <f>+W10+W13+V15</f>
        <v>78</v>
      </c>
      <c r="W6" s="35">
        <f>+V10+V13+W15</f>
        <v>81</v>
      </c>
      <c r="X6" s="36">
        <f>+V6-W6</f>
        <v>-3</v>
      </c>
    </row>
    <row r="7" spans="1:24" ht="15.75" thickBot="1">
      <c r="A7" s="43" t="s">
        <v>22</v>
      </c>
      <c r="B7" s="44">
        <v>893</v>
      </c>
      <c r="C7" s="44" t="s">
        <v>115</v>
      </c>
      <c r="D7" s="45" t="s">
        <v>109</v>
      </c>
      <c r="E7" s="46">
        <f>R12</f>
        <v>0</v>
      </c>
      <c r="F7" s="47">
        <f>Q12</f>
        <v>3</v>
      </c>
      <c r="G7" s="46">
        <f>R11</f>
        <v>0</v>
      </c>
      <c r="H7" s="47">
        <f>Q11</f>
        <v>3</v>
      </c>
      <c r="I7" s="46">
        <f>R15</f>
        <v>0</v>
      </c>
      <c r="J7" s="47">
        <f>Q15</f>
        <v>3</v>
      </c>
      <c r="K7" s="48"/>
      <c r="L7" s="49"/>
      <c r="M7" s="46"/>
      <c r="N7" s="47"/>
      <c r="O7" s="50">
        <f>IF(SUM(E7:N7)=0,"",COUNTIF(L4:L7,"3"))</f>
        <v>0</v>
      </c>
      <c r="P7" s="51">
        <f>IF(SUM(F7:O7)=0,"",COUNTIF(K4:K7,"3"))</f>
        <v>3</v>
      </c>
      <c r="Q7" s="52">
        <f>IF(SUM(E7:N8)=0,"",SUM(L4:L7))</f>
        <v>0</v>
      </c>
      <c r="R7" s="53">
        <f>IF(SUM(E7:N7)=0,"",SUM(K4:K7))</f>
        <v>9</v>
      </c>
      <c r="S7" s="277">
        <v>4</v>
      </c>
      <c r="T7" s="278"/>
      <c r="V7" s="34">
        <f>+W11+W12+W15</f>
        <v>40</v>
      </c>
      <c r="W7" s="35">
        <f>+V11+V12+V15</f>
        <v>99</v>
      </c>
      <c r="X7" s="36">
        <f>+V7-W7</f>
        <v>-59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Pihkala Arttu</v>
      </c>
      <c r="D10" s="71" t="str">
        <f>IF(C6&gt;"",C6,"")</f>
        <v>Alberts Benjamin</v>
      </c>
      <c r="E10" s="56"/>
      <c r="F10" s="72"/>
      <c r="G10" s="284">
        <v>5</v>
      </c>
      <c r="H10" s="285"/>
      <c r="I10" s="286">
        <v>4</v>
      </c>
      <c r="J10" s="287"/>
      <c r="K10" s="286">
        <v>8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17</v>
      </c>
      <c r="X10" s="79">
        <f aca="true" t="shared" si="3" ref="X10:X15">+V10-W10</f>
        <v>16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5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4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8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Sjövold Alve</v>
      </c>
      <c r="D11" s="82" t="str">
        <f>IF(C7&gt;"",C7,"")</f>
        <v>Trifonov Iakov</v>
      </c>
      <c r="E11" s="83"/>
      <c r="F11" s="72"/>
      <c r="G11" s="289">
        <v>4</v>
      </c>
      <c r="H11" s="290"/>
      <c r="I11" s="289">
        <v>3</v>
      </c>
      <c r="J11" s="290"/>
      <c r="K11" s="289">
        <v>4</v>
      </c>
      <c r="L11" s="290"/>
      <c r="M11" s="289"/>
      <c r="N11" s="290"/>
      <c r="O11" s="289"/>
      <c r="P11" s="290"/>
      <c r="Q11" s="73">
        <f t="shared" si="0"/>
        <v>3</v>
      </c>
      <c r="R11" s="74">
        <f t="shared" si="1"/>
        <v>0</v>
      </c>
      <c r="S11" s="84"/>
      <c r="T11" s="85"/>
      <c r="V11" s="77">
        <f t="shared" si="2"/>
        <v>33</v>
      </c>
      <c r="W11" s="78">
        <f t="shared" si="2"/>
        <v>11</v>
      </c>
      <c r="X11" s="79">
        <f t="shared" si="3"/>
        <v>22</v>
      </c>
      <c r="Z11" s="86">
        <f>IF(G11="",0,IF(LEFT(G11,1)="-",ABS(G11),(IF(G11&gt;9,G11+2,11))))</f>
        <v>11</v>
      </c>
      <c r="AA11" s="87">
        <f t="shared" si="4"/>
        <v>4</v>
      </c>
      <c r="AB11" s="86">
        <f>IF(I11="",0,IF(LEFT(I11,1)="-",ABS(I11),(IF(I11&gt;9,I11+2,11))))</f>
        <v>11</v>
      </c>
      <c r="AC11" s="87">
        <f t="shared" si="5"/>
        <v>3</v>
      </c>
      <c r="AD11" s="86">
        <f>IF(K11="",0,IF(LEFT(K11,1)="-",ABS(K11),(IF(K11&gt;9,K11+2,11))))</f>
        <v>11</v>
      </c>
      <c r="AE11" s="87">
        <f t="shared" si="6"/>
        <v>4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Pihkala Arttu</v>
      </c>
      <c r="D12" s="89" t="str">
        <f>IF(C7&gt;"",C7,"")</f>
        <v>Trifonov Iakov</v>
      </c>
      <c r="E12" s="64"/>
      <c r="F12" s="65"/>
      <c r="G12" s="291">
        <v>5</v>
      </c>
      <c r="H12" s="292"/>
      <c r="I12" s="291">
        <v>7</v>
      </c>
      <c r="J12" s="292"/>
      <c r="K12" s="291">
        <v>6</v>
      </c>
      <c r="L12" s="292"/>
      <c r="M12" s="291"/>
      <c r="N12" s="292"/>
      <c r="O12" s="291"/>
      <c r="P12" s="29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18</v>
      </c>
      <c r="X12" s="79">
        <f t="shared" si="3"/>
        <v>15</v>
      </c>
      <c r="Z12" s="86">
        <f aca="true" t="shared" si="10" ref="Z12:AF15">IF(G12="",0,IF(LEFT(G12,1)="-",ABS(G12),(IF(G12&gt;9,G12+2,11))))</f>
        <v>11</v>
      </c>
      <c r="AA12" s="87">
        <f t="shared" si="4"/>
        <v>5</v>
      </c>
      <c r="AB12" s="86">
        <f t="shared" si="10"/>
        <v>11</v>
      </c>
      <c r="AC12" s="87">
        <f t="shared" si="5"/>
        <v>7</v>
      </c>
      <c r="AD12" s="86">
        <f t="shared" si="10"/>
        <v>11</v>
      </c>
      <c r="AE12" s="87">
        <f t="shared" si="6"/>
        <v>6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Sjövold Alve</v>
      </c>
      <c r="D13" s="82" t="str">
        <f>IF(C6&gt;"",C6,"")</f>
        <v>Alberts Benjamin</v>
      </c>
      <c r="E13" s="56"/>
      <c r="F13" s="72"/>
      <c r="G13" s="286">
        <v>13</v>
      </c>
      <c r="H13" s="287"/>
      <c r="I13" s="286">
        <v>7</v>
      </c>
      <c r="J13" s="287"/>
      <c r="K13" s="286">
        <v>8</v>
      </c>
      <c r="L13" s="287"/>
      <c r="M13" s="286"/>
      <c r="N13" s="287"/>
      <c r="O13" s="286"/>
      <c r="P13" s="287"/>
      <c r="Q13" s="73">
        <f t="shared" si="0"/>
        <v>3</v>
      </c>
      <c r="R13" s="74">
        <f t="shared" si="1"/>
        <v>0</v>
      </c>
      <c r="S13" s="84"/>
      <c r="T13" s="85"/>
      <c r="V13" s="77">
        <f t="shared" si="2"/>
        <v>37</v>
      </c>
      <c r="W13" s="78">
        <f t="shared" si="2"/>
        <v>28</v>
      </c>
      <c r="X13" s="79">
        <f t="shared" si="3"/>
        <v>9</v>
      </c>
      <c r="Z13" s="86">
        <f t="shared" si="10"/>
        <v>15</v>
      </c>
      <c r="AA13" s="87">
        <f t="shared" si="4"/>
        <v>13</v>
      </c>
      <c r="AB13" s="86">
        <f t="shared" si="10"/>
        <v>11</v>
      </c>
      <c r="AC13" s="87">
        <f t="shared" si="5"/>
        <v>7</v>
      </c>
      <c r="AD13" s="86">
        <f t="shared" si="10"/>
        <v>11</v>
      </c>
      <c r="AE13" s="87">
        <f t="shared" si="6"/>
        <v>8</v>
      </c>
      <c r="AF13" s="86">
        <f t="shared" si="10"/>
        <v>0</v>
      </c>
      <c r="AG13" s="87">
        <f t="shared" si="7"/>
        <v>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Pihkala Arttu</v>
      </c>
      <c r="D14" s="82" t="str">
        <f>IF(C5&gt;"",C5,"")</f>
        <v>Sjövold Alve</v>
      </c>
      <c r="E14" s="83"/>
      <c r="F14" s="72"/>
      <c r="G14" s="289">
        <v>-9</v>
      </c>
      <c r="H14" s="290"/>
      <c r="I14" s="289">
        <v>9</v>
      </c>
      <c r="J14" s="290"/>
      <c r="K14" s="293">
        <v>9</v>
      </c>
      <c r="L14" s="290"/>
      <c r="M14" s="289">
        <v>-8</v>
      </c>
      <c r="N14" s="290"/>
      <c r="O14" s="289">
        <v>9</v>
      </c>
      <c r="P14" s="290"/>
      <c r="Q14" s="73">
        <f t="shared" si="0"/>
        <v>3</v>
      </c>
      <c r="R14" s="74">
        <f t="shared" si="1"/>
        <v>2</v>
      </c>
      <c r="S14" s="84"/>
      <c r="T14" s="85"/>
      <c r="V14" s="77">
        <f t="shared" si="2"/>
        <v>50</v>
      </c>
      <c r="W14" s="78">
        <f t="shared" si="2"/>
        <v>49</v>
      </c>
      <c r="X14" s="79">
        <f t="shared" si="3"/>
        <v>1</v>
      </c>
      <c r="Z14" s="86">
        <f t="shared" si="10"/>
        <v>9</v>
      </c>
      <c r="AA14" s="87">
        <f t="shared" si="4"/>
        <v>11</v>
      </c>
      <c r="AB14" s="86">
        <f t="shared" si="10"/>
        <v>11</v>
      </c>
      <c r="AC14" s="87">
        <f t="shared" si="5"/>
        <v>9</v>
      </c>
      <c r="AD14" s="86">
        <f t="shared" si="10"/>
        <v>11</v>
      </c>
      <c r="AE14" s="87">
        <f t="shared" si="6"/>
        <v>9</v>
      </c>
      <c r="AF14" s="86">
        <f t="shared" si="10"/>
        <v>8</v>
      </c>
      <c r="AG14" s="87">
        <f t="shared" si="7"/>
        <v>11</v>
      </c>
      <c r="AH14" s="86">
        <f t="shared" si="8"/>
        <v>11</v>
      </c>
      <c r="AI14" s="87">
        <f t="shared" si="9"/>
        <v>9</v>
      </c>
    </row>
    <row r="15" spans="1:35" ht="16.5" outlineLevel="1" thickBot="1">
      <c r="A15" s="90" t="s">
        <v>43</v>
      </c>
      <c r="B15" s="178"/>
      <c r="C15" s="91" t="str">
        <f>IF(C6&gt;"",C6,"")</f>
        <v>Alberts Benjamin</v>
      </c>
      <c r="D15" s="92" t="str">
        <f>IF(C7&gt;"",C7,"")</f>
        <v>Trifonov Iakov</v>
      </c>
      <c r="E15" s="93"/>
      <c r="F15" s="94"/>
      <c r="G15" s="294">
        <v>1</v>
      </c>
      <c r="H15" s="295"/>
      <c r="I15" s="294">
        <v>5</v>
      </c>
      <c r="J15" s="295"/>
      <c r="K15" s="294">
        <v>5</v>
      </c>
      <c r="L15" s="295"/>
      <c r="M15" s="294"/>
      <c r="N15" s="295"/>
      <c r="O15" s="294"/>
      <c r="P15" s="295"/>
      <c r="Q15" s="95">
        <f t="shared" si="0"/>
        <v>3</v>
      </c>
      <c r="R15" s="96">
        <f t="shared" si="1"/>
        <v>0</v>
      </c>
      <c r="S15" s="97"/>
      <c r="T15" s="98"/>
      <c r="V15" s="77">
        <f t="shared" si="2"/>
        <v>33</v>
      </c>
      <c r="W15" s="78">
        <f t="shared" si="2"/>
        <v>11</v>
      </c>
      <c r="X15" s="79">
        <f t="shared" si="3"/>
        <v>22</v>
      </c>
      <c r="Z15" s="99">
        <f t="shared" si="10"/>
        <v>11</v>
      </c>
      <c r="AA15" s="100">
        <f t="shared" si="4"/>
        <v>1</v>
      </c>
      <c r="AB15" s="99">
        <f t="shared" si="10"/>
        <v>11</v>
      </c>
      <c r="AC15" s="100">
        <f t="shared" si="5"/>
        <v>5</v>
      </c>
      <c r="AD15" s="99">
        <f t="shared" si="10"/>
        <v>11</v>
      </c>
      <c r="AE15" s="100">
        <f t="shared" si="6"/>
        <v>5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112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4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0.4583333333333333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1300</v>
      </c>
      <c r="C20" s="24" t="s">
        <v>52</v>
      </c>
      <c r="D20" s="25" t="s">
        <v>1</v>
      </c>
      <c r="E20" s="26"/>
      <c r="F20" s="27"/>
      <c r="G20" s="28">
        <f>+Q30</f>
        <v>3</v>
      </c>
      <c r="H20" s="29">
        <f>+R30</f>
        <v>0</v>
      </c>
      <c r="I20" s="28">
        <f>Q26</f>
        <v>3</v>
      </c>
      <c r="J20" s="29">
        <f>R26</f>
        <v>0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3</v>
      </c>
      <c r="P20" s="31">
        <f>IF(SUM(F20:O20)=0,"",COUNTIF(E20:E23,"3"))</f>
        <v>0</v>
      </c>
      <c r="Q20" s="32">
        <f>IF(SUM(E20:N20)=0,"",SUM(F20:F23))</f>
        <v>9</v>
      </c>
      <c r="R20" s="33">
        <f>IF(SUM(E20:N20)=0,"",SUM(E20:E23))</f>
        <v>0</v>
      </c>
      <c r="S20" s="275">
        <v>1</v>
      </c>
      <c r="T20" s="276"/>
      <c r="V20" s="34">
        <f>+V26+V28+V30</f>
        <v>103</v>
      </c>
      <c r="W20" s="35">
        <f>+W26+W28+W30</f>
        <v>58</v>
      </c>
      <c r="X20" s="36">
        <f>+V20-W20</f>
        <v>45</v>
      </c>
    </row>
    <row r="21" spans="1:24" ht="15">
      <c r="A21" s="37" t="s">
        <v>20</v>
      </c>
      <c r="B21" s="24">
        <v>1200</v>
      </c>
      <c r="C21" s="24" t="s">
        <v>57</v>
      </c>
      <c r="D21" s="38" t="s">
        <v>1</v>
      </c>
      <c r="E21" s="39">
        <f>+R30</f>
        <v>0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2</v>
      </c>
      <c r="P21" s="31">
        <f>IF(SUM(F21:O21)=0,"",COUNTIF(G20:G23,"3"))</f>
        <v>1</v>
      </c>
      <c r="Q21" s="32">
        <f>IF(SUM(E21:N21)=0,"",SUM(H20:H23))</f>
        <v>6</v>
      </c>
      <c r="R21" s="33">
        <f>IF(SUM(E21:N21)=0,"",SUM(G20:G23))</f>
        <v>3</v>
      </c>
      <c r="S21" s="275">
        <v>2</v>
      </c>
      <c r="T21" s="276"/>
      <c r="V21" s="34">
        <f>+V27+V29+W30</f>
        <v>94</v>
      </c>
      <c r="W21" s="35">
        <f>+W27+W29+V30</f>
        <v>59</v>
      </c>
      <c r="X21" s="36">
        <f>+V21-W21</f>
        <v>35</v>
      </c>
    </row>
    <row r="22" spans="1:24" ht="15">
      <c r="A22" s="37" t="s">
        <v>21</v>
      </c>
      <c r="B22" s="24">
        <v>1138</v>
      </c>
      <c r="C22" s="24" t="s">
        <v>54</v>
      </c>
      <c r="D22" s="38" t="s">
        <v>55</v>
      </c>
      <c r="E22" s="39">
        <f>+R26</f>
        <v>0</v>
      </c>
      <c r="F22" s="40">
        <f>+Q26</f>
        <v>3</v>
      </c>
      <c r="G22" s="39">
        <f>R29</f>
        <v>0</v>
      </c>
      <c r="H22" s="40">
        <f>Q29</f>
        <v>3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1</v>
      </c>
      <c r="P22" s="31">
        <f>IF(SUM(F22:O22)=0,"",COUNTIF(I20:I23,"3"))</f>
        <v>2</v>
      </c>
      <c r="Q22" s="32">
        <f>IF(SUM(E22:N22)=0,"",SUM(J20:J23))</f>
        <v>3</v>
      </c>
      <c r="R22" s="33">
        <f>IF(SUM(E22:N22)=0,"",SUM(I20:I23))</f>
        <v>6</v>
      </c>
      <c r="S22" s="275">
        <v>3</v>
      </c>
      <c r="T22" s="276"/>
      <c r="V22" s="34">
        <f>+W26+W29+V31</f>
        <v>62</v>
      </c>
      <c r="W22" s="35">
        <f>+V26+V29+W31</f>
        <v>83</v>
      </c>
      <c r="X22" s="36">
        <f>+V22-W22</f>
        <v>-21</v>
      </c>
    </row>
    <row r="23" spans="1:24" ht="15.75" thickBot="1">
      <c r="A23" s="43" t="s">
        <v>22</v>
      </c>
      <c r="B23" s="44">
        <v>932</v>
      </c>
      <c r="C23" s="44" t="s">
        <v>113</v>
      </c>
      <c r="D23" s="45" t="s">
        <v>109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0</v>
      </c>
      <c r="R23" s="53">
        <f>IF(SUM(E23:N23)=0,"",SUM(K20:K23))</f>
        <v>9</v>
      </c>
      <c r="S23" s="277">
        <v>4</v>
      </c>
      <c r="T23" s="278"/>
      <c r="V23" s="34">
        <f>+W27+W28+W31</f>
        <v>40</v>
      </c>
      <c r="W23" s="35">
        <f>+V27+V28+V31</f>
        <v>99</v>
      </c>
      <c r="X23" s="36">
        <f>+V23-W23</f>
        <v>-59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Lindgren Hugo</v>
      </c>
      <c r="D26" s="71" t="str">
        <f>IF(C22&gt;"",C22,"")</f>
        <v>Jokinen Paul</v>
      </c>
      <c r="E26" s="56"/>
      <c r="F26" s="72"/>
      <c r="G26" s="284">
        <v>8</v>
      </c>
      <c r="H26" s="285"/>
      <c r="I26" s="286">
        <v>5</v>
      </c>
      <c r="J26" s="287"/>
      <c r="K26" s="286">
        <v>3</v>
      </c>
      <c r="L26" s="287"/>
      <c r="M26" s="286"/>
      <c r="N26" s="287"/>
      <c r="O26" s="288"/>
      <c r="P26" s="287"/>
      <c r="Q26" s="73">
        <f aca="true" t="shared" si="11" ref="Q26:Q31">IF(COUNT(G26:O26)=0,"",COUNTIF(G26:O26,"&gt;=0"))</f>
        <v>3</v>
      </c>
      <c r="R26" s="74">
        <f aca="true" t="shared" si="12" ref="R26:R31">IF(COUNT(G26:O26)=0,"",(IF(LEFT(G26,1)="-",1,0)+IF(LEFT(I26,1)="-",1,0)+IF(LEFT(K26,1)="-",1,0)+IF(LEFT(M26,1)="-",1,0)+IF(LEFT(O26,1)="-",1,0)))</f>
        <v>0</v>
      </c>
      <c r="S26" s="75"/>
      <c r="T26" s="76"/>
      <c r="V26" s="77">
        <f aca="true" t="shared" si="13" ref="V26:W31">+Z26+AB26+AD26+AF26+AH26</f>
        <v>33</v>
      </c>
      <c r="W26" s="78">
        <f t="shared" si="13"/>
        <v>16</v>
      </c>
      <c r="X26" s="79">
        <f aca="true" t="shared" si="14" ref="X26:X31">+V26-W26</f>
        <v>17</v>
      </c>
      <c r="Z26" s="80">
        <f>IF(G26="",0,IF(LEFT(G26,1)="-",ABS(G26),(IF(G26&gt;9,G26+2,11))))</f>
        <v>11</v>
      </c>
      <c r="AA26" s="81">
        <f aca="true" t="shared" si="15" ref="AA26:AA31">IF(G26="",0,IF(LEFT(G26,1)="-",(IF(ABS(G26)&gt;9,(ABS(G26)+2),11)),G26))</f>
        <v>8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5</v>
      </c>
      <c r="AD26" s="80">
        <f>IF(K26="",0,IF(LEFT(K26,1)="-",ABS(K26),(IF(K26&gt;9,K26+2,11))))</f>
        <v>11</v>
      </c>
      <c r="AE26" s="81">
        <f aca="true" t="shared" si="17" ref="AE26:AE31">IF(K26="",0,IF(LEFT(K26,1)="-",(IF(ABS(K26)&gt;9,(ABS(K26)+2),11)),K26))</f>
        <v>3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Ericsson Marcos</v>
      </c>
      <c r="D27" s="82" t="str">
        <f>IF(C23&gt;"",C23,"")</f>
        <v>Filyushkin Danila</v>
      </c>
      <c r="E27" s="83"/>
      <c r="F27" s="72"/>
      <c r="G27" s="289">
        <v>2</v>
      </c>
      <c r="H27" s="290"/>
      <c r="I27" s="289">
        <v>4</v>
      </c>
      <c r="J27" s="290"/>
      <c r="K27" s="289">
        <v>3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9</v>
      </c>
      <c r="X27" s="79">
        <f t="shared" si="14"/>
        <v>24</v>
      </c>
      <c r="Z27" s="86">
        <f>IF(G27="",0,IF(LEFT(G27,1)="-",ABS(G27),(IF(G27&gt;9,G27+2,11))))</f>
        <v>11</v>
      </c>
      <c r="AA27" s="87">
        <f t="shared" si="15"/>
        <v>2</v>
      </c>
      <c r="AB27" s="86">
        <f>IF(I27="",0,IF(LEFT(I27,1)="-",ABS(I27),(IF(I27&gt;9,I27+2,11))))</f>
        <v>11</v>
      </c>
      <c r="AC27" s="87">
        <f t="shared" si="16"/>
        <v>4</v>
      </c>
      <c r="AD27" s="86">
        <f>IF(K27="",0,IF(LEFT(K27,1)="-",ABS(K27),(IF(K27&gt;9,K27+2,11))))</f>
        <v>11</v>
      </c>
      <c r="AE27" s="87">
        <f t="shared" si="17"/>
        <v>3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Lindgren Hugo</v>
      </c>
      <c r="D28" s="89" t="str">
        <f>IF(C23&gt;"",C23,"")</f>
        <v>Filyushkin Danila</v>
      </c>
      <c r="E28" s="64"/>
      <c r="F28" s="65"/>
      <c r="G28" s="291">
        <v>5</v>
      </c>
      <c r="H28" s="292"/>
      <c r="I28" s="291">
        <v>3</v>
      </c>
      <c r="J28" s="292"/>
      <c r="K28" s="291">
        <v>6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14</v>
      </c>
      <c r="X28" s="79">
        <f t="shared" si="14"/>
        <v>19</v>
      </c>
      <c r="Z28" s="86">
        <f aca="true" t="shared" si="21" ref="Z28:AF31">IF(G28="",0,IF(LEFT(G28,1)="-",ABS(G28),(IF(G28&gt;9,G28+2,11))))</f>
        <v>11</v>
      </c>
      <c r="AA28" s="87">
        <f t="shared" si="15"/>
        <v>5</v>
      </c>
      <c r="AB28" s="86">
        <f t="shared" si="21"/>
        <v>11</v>
      </c>
      <c r="AC28" s="87">
        <f t="shared" si="16"/>
        <v>3</v>
      </c>
      <c r="AD28" s="86">
        <f t="shared" si="21"/>
        <v>11</v>
      </c>
      <c r="AE28" s="87">
        <f t="shared" si="17"/>
        <v>6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Ericsson Marcos</v>
      </c>
      <c r="D29" s="82" t="str">
        <f>IF(C22&gt;"",C22,"")</f>
        <v>Jokinen Paul</v>
      </c>
      <c r="E29" s="56"/>
      <c r="F29" s="72"/>
      <c r="G29" s="286">
        <v>8</v>
      </c>
      <c r="H29" s="287"/>
      <c r="I29" s="286">
        <v>2</v>
      </c>
      <c r="J29" s="287"/>
      <c r="K29" s="286">
        <v>3</v>
      </c>
      <c r="L29" s="287"/>
      <c r="M29" s="286"/>
      <c r="N29" s="287"/>
      <c r="O29" s="286"/>
      <c r="P29" s="287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33</v>
      </c>
      <c r="W29" s="78">
        <f t="shared" si="13"/>
        <v>13</v>
      </c>
      <c r="X29" s="79">
        <f t="shared" si="14"/>
        <v>20</v>
      </c>
      <c r="Z29" s="86">
        <f t="shared" si="21"/>
        <v>11</v>
      </c>
      <c r="AA29" s="87">
        <f t="shared" si="15"/>
        <v>8</v>
      </c>
      <c r="AB29" s="86">
        <f t="shared" si="21"/>
        <v>11</v>
      </c>
      <c r="AC29" s="87">
        <f t="shared" si="16"/>
        <v>2</v>
      </c>
      <c r="AD29" s="86">
        <f t="shared" si="21"/>
        <v>11</v>
      </c>
      <c r="AE29" s="87">
        <f t="shared" si="17"/>
        <v>3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Lindgren Hugo</v>
      </c>
      <c r="D30" s="82" t="str">
        <f>IF(C21&gt;"",C21,"")</f>
        <v>Ericsson Marcos</v>
      </c>
      <c r="E30" s="83"/>
      <c r="F30" s="72"/>
      <c r="G30" s="289">
        <v>11</v>
      </c>
      <c r="H30" s="290"/>
      <c r="I30" s="289">
        <v>11</v>
      </c>
      <c r="J30" s="290"/>
      <c r="K30" s="293">
        <v>6</v>
      </c>
      <c r="L30" s="290"/>
      <c r="M30" s="289"/>
      <c r="N30" s="290"/>
      <c r="O30" s="289"/>
      <c r="P30" s="290"/>
      <c r="Q30" s="73">
        <f t="shared" si="11"/>
        <v>3</v>
      </c>
      <c r="R30" s="74">
        <f t="shared" si="12"/>
        <v>0</v>
      </c>
      <c r="S30" s="84"/>
      <c r="T30" s="85"/>
      <c r="V30" s="77">
        <f t="shared" si="13"/>
        <v>37</v>
      </c>
      <c r="W30" s="78">
        <f t="shared" si="13"/>
        <v>28</v>
      </c>
      <c r="X30" s="79">
        <f t="shared" si="14"/>
        <v>9</v>
      </c>
      <c r="Z30" s="86">
        <f t="shared" si="21"/>
        <v>13</v>
      </c>
      <c r="AA30" s="87">
        <f t="shared" si="15"/>
        <v>11</v>
      </c>
      <c r="AB30" s="86">
        <f t="shared" si="21"/>
        <v>13</v>
      </c>
      <c r="AC30" s="87">
        <f t="shared" si="16"/>
        <v>11</v>
      </c>
      <c r="AD30" s="86">
        <f t="shared" si="21"/>
        <v>11</v>
      </c>
      <c r="AE30" s="87">
        <f t="shared" si="17"/>
        <v>6</v>
      </c>
      <c r="AF30" s="86">
        <f t="shared" si="21"/>
        <v>0</v>
      </c>
      <c r="AG30" s="87">
        <f t="shared" si="18"/>
        <v>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Jokinen Paul</v>
      </c>
      <c r="D31" s="92" t="str">
        <f>IF(C23&gt;"",C23,"")</f>
        <v>Filyushkin Danila</v>
      </c>
      <c r="E31" s="93"/>
      <c r="F31" s="94"/>
      <c r="G31" s="294">
        <v>5</v>
      </c>
      <c r="H31" s="295"/>
      <c r="I31" s="294">
        <v>5</v>
      </c>
      <c r="J31" s="295"/>
      <c r="K31" s="294">
        <v>7</v>
      </c>
      <c r="L31" s="295"/>
      <c r="M31" s="294"/>
      <c r="N31" s="295"/>
      <c r="O31" s="294"/>
      <c r="P31" s="295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17</v>
      </c>
      <c r="X31" s="79">
        <f t="shared" si="14"/>
        <v>16</v>
      </c>
      <c r="Z31" s="99">
        <f t="shared" si="21"/>
        <v>11</v>
      </c>
      <c r="AA31" s="100">
        <f t="shared" si="15"/>
        <v>5</v>
      </c>
      <c r="AB31" s="99">
        <f t="shared" si="21"/>
        <v>11</v>
      </c>
      <c r="AC31" s="100">
        <f t="shared" si="16"/>
        <v>5</v>
      </c>
      <c r="AD31" s="99">
        <f t="shared" si="21"/>
        <v>11</v>
      </c>
      <c r="AE31" s="100">
        <f t="shared" si="17"/>
        <v>7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112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170</v>
      </c>
      <c r="D5" s="193" t="s">
        <v>87</v>
      </c>
      <c r="E5" s="194" t="s">
        <v>170</v>
      </c>
    </row>
    <row r="6" spans="1:6" ht="15">
      <c r="A6" s="191" t="s">
        <v>20</v>
      </c>
      <c r="B6" s="195"/>
      <c r="C6" s="195"/>
      <c r="D6" s="196"/>
      <c r="E6" s="197"/>
      <c r="F6" s="194" t="s">
        <v>57</v>
      </c>
    </row>
    <row r="7" spans="1:7" ht="15">
      <c r="A7" s="198" t="s">
        <v>21</v>
      </c>
      <c r="B7" s="199"/>
      <c r="C7" s="199"/>
      <c r="D7" s="200"/>
      <c r="E7" s="194" t="s">
        <v>57</v>
      </c>
      <c r="F7" s="201" t="s">
        <v>210</v>
      </c>
      <c r="G7" s="202"/>
    </row>
    <row r="8" spans="1:7" ht="15">
      <c r="A8" s="198" t="s">
        <v>22</v>
      </c>
      <c r="B8" s="199" t="s">
        <v>153</v>
      </c>
      <c r="C8" s="199" t="s">
        <v>57</v>
      </c>
      <c r="D8" s="200" t="s">
        <v>1</v>
      </c>
      <c r="E8" s="197"/>
      <c r="G8" s="205" t="s">
        <v>52</v>
      </c>
    </row>
    <row r="9" spans="1:7" ht="15">
      <c r="A9" s="191" t="s">
        <v>99</v>
      </c>
      <c r="B9" s="195" t="s">
        <v>146</v>
      </c>
      <c r="C9" s="195" t="s">
        <v>0</v>
      </c>
      <c r="D9" s="196" t="s">
        <v>1</v>
      </c>
      <c r="E9" s="194" t="s">
        <v>0</v>
      </c>
      <c r="G9" s="201" t="s">
        <v>216</v>
      </c>
    </row>
    <row r="10" spans="1:7" ht="15">
      <c r="A10" s="191" t="s">
        <v>147</v>
      </c>
      <c r="B10" s="195"/>
      <c r="C10" s="195"/>
      <c r="D10" s="196"/>
      <c r="E10" s="197"/>
      <c r="F10" s="194" t="s">
        <v>52</v>
      </c>
      <c r="G10" s="202"/>
    </row>
    <row r="11" spans="1:6" ht="15">
      <c r="A11" s="198" t="s">
        <v>148</v>
      </c>
      <c r="B11" s="199"/>
      <c r="C11" s="199"/>
      <c r="D11" s="200"/>
      <c r="E11" s="194" t="s">
        <v>52</v>
      </c>
      <c r="F11" s="197" t="s">
        <v>209</v>
      </c>
    </row>
    <row r="12" spans="1:5" ht="15">
      <c r="A12" s="206" t="s">
        <v>149</v>
      </c>
      <c r="B12" s="207" t="s">
        <v>145</v>
      </c>
      <c r="C12" s="207" t="s">
        <v>52</v>
      </c>
      <c r="D12" s="208" t="s">
        <v>1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116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11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0.5416666666666666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1260</v>
      </c>
      <c r="C4" s="24" t="s">
        <v>44</v>
      </c>
      <c r="D4" s="25" t="s">
        <v>3</v>
      </c>
      <c r="E4" s="26"/>
      <c r="F4" s="27"/>
      <c r="G4" s="28">
        <f>+Q14</f>
        <v>3</v>
      </c>
      <c r="H4" s="29">
        <f>+R14</f>
        <v>0</v>
      </c>
      <c r="I4" s="28">
        <f>Q10</f>
        <v>3</v>
      </c>
      <c r="J4" s="29">
        <f>R10</f>
        <v>0</v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3</v>
      </c>
      <c r="P4" s="31">
        <f>IF(SUM(F4:O4)=0,"",COUNTIF(E4:E7,"3"))</f>
        <v>0</v>
      </c>
      <c r="Q4" s="32">
        <f>IF(SUM(E4:N4)=0,"",SUM(F4:F7))</f>
        <v>9</v>
      </c>
      <c r="R4" s="33">
        <f>IF(SUM(E4:N4)=0,"",SUM(E4:E7))</f>
        <v>0</v>
      </c>
      <c r="S4" s="275">
        <v>1</v>
      </c>
      <c r="T4" s="276"/>
      <c r="V4" s="34">
        <f>+V10+V12+V14</f>
        <v>99</v>
      </c>
      <c r="W4" s="35">
        <f>+W10+W12+W14</f>
        <v>51</v>
      </c>
      <c r="X4" s="36">
        <f>+V4-W4</f>
        <v>48</v>
      </c>
    </row>
    <row r="5" spans="1:24" ht="15">
      <c r="A5" s="37" t="s">
        <v>20</v>
      </c>
      <c r="B5" s="24">
        <v>1093</v>
      </c>
      <c r="C5" s="24" t="s">
        <v>117</v>
      </c>
      <c r="D5" s="38" t="s">
        <v>109</v>
      </c>
      <c r="E5" s="39">
        <f>+R14</f>
        <v>0</v>
      </c>
      <c r="F5" s="40">
        <f>+Q14</f>
        <v>3</v>
      </c>
      <c r="G5" s="41"/>
      <c r="H5" s="42"/>
      <c r="I5" s="39">
        <f>Q13</f>
        <v>3</v>
      </c>
      <c r="J5" s="40">
        <f>R13</f>
        <v>1</v>
      </c>
      <c r="K5" s="39">
        <f>Q11</f>
        <v>3</v>
      </c>
      <c r="L5" s="40">
        <f>R11</f>
        <v>0</v>
      </c>
      <c r="M5" s="39"/>
      <c r="N5" s="40"/>
      <c r="O5" s="30">
        <f>IF(SUM(E5:N5)=0,"",COUNTIF(H4:H7,"3"))</f>
        <v>2</v>
      </c>
      <c r="P5" s="31">
        <f>IF(SUM(F5:O5)=0,"",COUNTIF(G4:G7,"3"))</f>
        <v>1</v>
      </c>
      <c r="Q5" s="32">
        <f>IF(SUM(E5:N5)=0,"",SUM(H4:H7))</f>
        <v>6</v>
      </c>
      <c r="R5" s="33">
        <f>IF(SUM(E5:N5)=0,"",SUM(G4:G7))</f>
        <v>4</v>
      </c>
      <c r="S5" s="275">
        <v>2</v>
      </c>
      <c r="T5" s="276"/>
      <c r="V5" s="34">
        <f>+V11+V13+W14</f>
        <v>99</v>
      </c>
      <c r="W5" s="35">
        <f>+W11+W13+V14</f>
        <v>79</v>
      </c>
      <c r="X5" s="36">
        <f>+V5-W5</f>
        <v>20</v>
      </c>
    </row>
    <row r="6" spans="1:24" ht="15">
      <c r="A6" s="37" t="s">
        <v>21</v>
      </c>
      <c r="B6" s="24">
        <v>1000</v>
      </c>
      <c r="C6" s="24" t="s">
        <v>61</v>
      </c>
      <c r="D6" s="38" t="s">
        <v>1</v>
      </c>
      <c r="E6" s="39">
        <f>+R10</f>
        <v>0</v>
      </c>
      <c r="F6" s="40">
        <f>+Q10</f>
        <v>3</v>
      </c>
      <c r="G6" s="39">
        <f>R13</f>
        <v>1</v>
      </c>
      <c r="H6" s="40">
        <f>Q13</f>
        <v>3</v>
      </c>
      <c r="I6" s="41"/>
      <c r="J6" s="42"/>
      <c r="K6" s="39">
        <f>Q15</f>
        <v>3</v>
      </c>
      <c r="L6" s="40">
        <f>R15</f>
        <v>0</v>
      </c>
      <c r="M6" s="39"/>
      <c r="N6" s="40"/>
      <c r="O6" s="30">
        <f>IF(SUM(E6:N6)=0,"",COUNTIF(J4:J7,"3"))</f>
        <v>1</v>
      </c>
      <c r="P6" s="31">
        <f>IF(SUM(F6:O6)=0,"",COUNTIF(I4:I7,"3"))</f>
        <v>2</v>
      </c>
      <c r="Q6" s="32">
        <f>IF(SUM(E6:N6)=0,"",SUM(J4:J7))</f>
        <v>4</v>
      </c>
      <c r="R6" s="33">
        <f>IF(SUM(E6:N6)=0,"",SUM(I4:I7))</f>
        <v>6</v>
      </c>
      <c r="S6" s="275">
        <v>3</v>
      </c>
      <c r="T6" s="276"/>
      <c r="V6" s="34">
        <f>+W10+W13+V15</f>
        <v>81</v>
      </c>
      <c r="W6" s="35">
        <f>+V10+V13+W15</f>
        <v>94</v>
      </c>
      <c r="X6" s="36">
        <f>+V6-W6</f>
        <v>-13</v>
      </c>
    </row>
    <row r="7" spans="1:24" ht="15.75" thickBot="1">
      <c r="A7" s="43" t="s">
        <v>22</v>
      </c>
      <c r="B7" s="44">
        <v>982</v>
      </c>
      <c r="C7" s="44" t="s">
        <v>46</v>
      </c>
      <c r="D7" s="45" t="s">
        <v>12</v>
      </c>
      <c r="E7" s="46">
        <f>R12</f>
        <v>0</v>
      </c>
      <c r="F7" s="47">
        <f>Q12</f>
        <v>3</v>
      </c>
      <c r="G7" s="46">
        <f>R11</f>
        <v>0</v>
      </c>
      <c r="H7" s="47">
        <f>Q11</f>
        <v>3</v>
      </c>
      <c r="I7" s="46">
        <f>R15</f>
        <v>0</v>
      </c>
      <c r="J7" s="47">
        <f>Q15</f>
        <v>3</v>
      </c>
      <c r="K7" s="48"/>
      <c r="L7" s="49"/>
      <c r="M7" s="46"/>
      <c r="N7" s="47"/>
      <c r="O7" s="50">
        <f>IF(SUM(E7:N7)=0,"",COUNTIF(L4:L7,"3"))</f>
        <v>0</v>
      </c>
      <c r="P7" s="51">
        <f>IF(SUM(F7:O7)=0,"",COUNTIF(K4:K7,"3"))</f>
        <v>3</v>
      </c>
      <c r="Q7" s="52">
        <f>IF(SUM(E7:N8)=0,"",SUM(L4:L7))</f>
        <v>0</v>
      </c>
      <c r="R7" s="53">
        <f>IF(SUM(E7:N7)=0,"",SUM(K4:K7))</f>
        <v>9</v>
      </c>
      <c r="S7" s="277">
        <v>4</v>
      </c>
      <c r="T7" s="278"/>
      <c r="V7" s="34">
        <f>+W11+W12+W15</f>
        <v>44</v>
      </c>
      <c r="W7" s="35">
        <f>+V11+V12+V15</f>
        <v>99</v>
      </c>
      <c r="X7" s="36">
        <f>+V7-W7</f>
        <v>-55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Lukk Delia</v>
      </c>
      <c r="D10" s="71" t="str">
        <f>IF(C6&gt;"",C6,"")</f>
        <v>Lehto Emma</v>
      </c>
      <c r="E10" s="56"/>
      <c r="F10" s="72"/>
      <c r="G10" s="284">
        <v>3</v>
      </c>
      <c r="H10" s="285"/>
      <c r="I10" s="286">
        <v>6</v>
      </c>
      <c r="J10" s="287"/>
      <c r="K10" s="286">
        <v>5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33</v>
      </c>
      <c r="W10" s="78">
        <f t="shared" si="2"/>
        <v>14</v>
      </c>
      <c r="X10" s="79">
        <f aca="true" t="shared" si="3" ref="X10:X15">+V10-W10</f>
        <v>19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3</v>
      </c>
      <c r="AB10" s="80">
        <f>IF(I10="",0,IF(LEFT(I10,1)="-",ABS(I10),(IF(I10&gt;9,I10+2,11))))</f>
        <v>11</v>
      </c>
      <c r="AC10" s="81">
        <f aca="true" t="shared" si="5" ref="AC10:AC15">IF(I10="",0,IF(LEFT(I10,1)="-",(IF(ABS(I10)&gt;9,(ABS(I10)+2),11)),I10))</f>
        <v>6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5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Pelli Katrin</v>
      </c>
      <c r="D11" s="82" t="str">
        <f>IF(C7&gt;"",C7,"")</f>
        <v>El-Founti Elena</v>
      </c>
      <c r="E11" s="83"/>
      <c r="F11" s="72"/>
      <c r="G11" s="289">
        <v>2</v>
      </c>
      <c r="H11" s="290"/>
      <c r="I11" s="289">
        <v>1</v>
      </c>
      <c r="J11" s="290"/>
      <c r="K11" s="289">
        <v>9</v>
      </c>
      <c r="L11" s="290"/>
      <c r="M11" s="289"/>
      <c r="N11" s="290"/>
      <c r="O11" s="289"/>
      <c r="P11" s="290"/>
      <c r="Q11" s="73">
        <f t="shared" si="0"/>
        <v>3</v>
      </c>
      <c r="R11" s="74">
        <f t="shared" si="1"/>
        <v>0</v>
      </c>
      <c r="S11" s="84"/>
      <c r="T11" s="85"/>
      <c r="V11" s="77">
        <f t="shared" si="2"/>
        <v>33</v>
      </c>
      <c r="W11" s="78">
        <f t="shared" si="2"/>
        <v>12</v>
      </c>
      <c r="X11" s="79">
        <f t="shared" si="3"/>
        <v>21</v>
      </c>
      <c r="Z11" s="86">
        <f>IF(G11="",0,IF(LEFT(G11,1)="-",ABS(G11),(IF(G11&gt;9,G11+2,11))))</f>
        <v>11</v>
      </c>
      <c r="AA11" s="87">
        <f t="shared" si="4"/>
        <v>2</v>
      </c>
      <c r="AB11" s="86">
        <f>IF(I11="",0,IF(LEFT(I11,1)="-",ABS(I11),(IF(I11&gt;9,I11+2,11))))</f>
        <v>11</v>
      </c>
      <c r="AC11" s="87">
        <f t="shared" si="5"/>
        <v>1</v>
      </c>
      <c r="AD11" s="86">
        <f>IF(K11="",0,IF(LEFT(K11,1)="-",ABS(K11),(IF(K11&gt;9,K11+2,11))))</f>
        <v>11</v>
      </c>
      <c r="AE11" s="87">
        <f t="shared" si="6"/>
        <v>9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Lukk Delia</v>
      </c>
      <c r="D12" s="89" t="str">
        <f>IF(C7&gt;"",C7,"")</f>
        <v>El-Founti Elena</v>
      </c>
      <c r="E12" s="64"/>
      <c r="F12" s="65"/>
      <c r="G12" s="291">
        <v>1</v>
      </c>
      <c r="H12" s="292"/>
      <c r="I12" s="291">
        <v>8</v>
      </c>
      <c r="J12" s="292"/>
      <c r="K12" s="291">
        <v>5</v>
      </c>
      <c r="L12" s="292"/>
      <c r="M12" s="291"/>
      <c r="N12" s="292"/>
      <c r="O12" s="291"/>
      <c r="P12" s="29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14</v>
      </c>
      <c r="X12" s="79">
        <f t="shared" si="3"/>
        <v>19</v>
      </c>
      <c r="Z12" s="86">
        <f aca="true" t="shared" si="10" ref="Z12:AF15">IF(G12="",0,IF(LEFT(G12,1)="-",ABS(G12),(IF(G12&gt;9,G12+2,11))))</f>
        <v>11</v>
      </c>
      <c r="AA12" s="87">
        <f t="shared" si="4"/>
        <v>1</v>
      </c>
      <c r="AB12" s="86">
        <f t="shared" si="10"/>
        <v>11</v>
      </c>
      <c r="AC12" s="87">
        <f t="shared" si="5"/>
        <v>8</v>
      </c>
      <c r="AD12" s="86">
        <f t="shared" si="10"/>
        <v>11</v>
      </c>
      <c r="AE12" s="87">
        <f t="shared" si="6"/>
        <v>5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Pelli Katrin</v>
      </c>
      <c r="D13" s="82" t="str">
        <f>IF(C6&gt;"",C6,"")</f>
        <v>Lehto Emma</v>
      </c>
      <c r="E13" s="56"/>
      <c r="F13" s="72"/>
      <c r="G13" s="286">
        <v>-10</v>
      </c>
      <c r="H13" s="287"/>
      <c r="I13" s="286">
        <v>8</v>
      </c>
      <c r="J13" s="287"/>
      <c r="K13" s="286">
        <v>5</v>
      </c>
      <c r="L13" s="287"/>
      <c r="M13" s="286">
        <v>9</v>
      </c>
      <c r="N13" s="287"/>
      <c r="O13" s="286"/>
      <c r="P13" s="287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43</v>
      </c>
      <c r="W13" s="78">
        <f t="shared" si="2"/>
        <v>34</v>
      </c>
      <c r="X13" s="79">
        <f t="shared" si="3"/>
        <v>9</v>
      </c>
      <c r="Z13" s="86">
        <f t="shared" si="10"/>
        <v>10</v>
      </c>
      <c r="AA13" s="87">
        <f t="shared" si="4"/>
        <v>12</v>
      </c>
      <c r="AB13" s="86">
        <f t="shared" si="10"/>
        <v>11</v>
      </c>
      <c r="AC13" s="87">
        <f t="shared" si="5"/>
        <v>8</v>
      </c>
      <c r="AD13" s="86">
        <f t="shared" si="10"/>
        <v>11</v>
      </c>
      <c r="AE13" s="87">
        <f t="shared" si="6"/>
        <v>5</v>
      </c>
      <c r="AF13" s="86">
        <f t="shared" si="10"/>
        <v>11</v>
      </c>
      <c r="AG13" s="87">
        <f t="shared" si="7"/>
        <v>9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Lukk Delia</v>
      </c>
      <c r="D14" s="82" t="str">
        <f>IF(C5&gt;"",C5,"")</f>
        <v>Pelli Katrin</v>
      </c>
      <c r="E14" s="83"/>
      <c r="F14" s="72"/>
      <c r="G14" s="289">
        <v>8</v>
      </c>
      <c r="H14" s="290"/>
      <c r="I14" s="289">
        <v>7</v>
      </c>
      <c r="J14" s="290"/>
      <c r="K14" s="293">
        <v>8</v>
      </c>
      <c r="L14" s="290"/>
      <c r="M14" s="289"/>
      <c r="N14" s="290"/>
      <c r="O14" s="289"/>
      <c r="P14" s="290"/>
      <c r="Q14" s="73">
        <f t="shared" si="0"/>
        <v>3</v>
      </c>
      <c r="R14" s="74">
        <f t="shared" si="1"/>
        <v>0</v>
      </c>
      <c r="S14" s="84"/>
      <c r="T14" s="85"/>
      <c r="V14" s="77">
        <f t="shared" si="2"/>
        <v>33</v>
      </c>
      <c r="W14" s="78">
        <f t="shared" si="2"/>
        <v>23</v>
      </c>
      <c r="X14" s="79">
        <f t="shared" si="3"/>
        <v>10</v>
      </c>
      <c r="Z14" s="86">
        <f t="shared" si="10"/>
        <v>11</v>
      </c>
      <c r="AA14" s="87">
        <f t="shared" si="4"/>
        <v>8</v>
      </c>
      <c r="AB14" s="86">
        <f t="shared" si="10"/>
        <v>11</v>
      </c>
      <c r="AC14" s="87">
        <f t="shared" si="5"/>
        <v>7</v>
      </c>
      <c r="AD14" s="86">
        <f t="shared" si="10"/>
        <v>11</v>
      </c>
      <c r="AE14" s="87">
        <f t="shared" si="6"/>
        <v>8</v>
      </c>
      <c r="AF14" s="86">
        <f t="shared" si="10"/>
        <v>0</v>
      </c>
      <c r="AG14" s="87">
        <f t="shared" si="7"/>
        <v>0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Lehto Emma</v>
      </c>
      <c r="D15" s="92" t="str">
        <f>IF(C7&gt;"",C7,"")</f>
        <v>El-Founti Elena</v>
      </c>
      <c r="E15" s="93"/>
      <c r="F15" s="94"/>
      <c r="G15" s="294">
        <v>5</v>
      </c>
      <c r="H15" s="295"/>
      <c r="I15" s="294">
        <v>5</v>
      </c>
      <c r="J15" s="295"/>
      <c r="K15" s="294">
        <v>8</v>
      </c>
      <c r="L15" s="295"/>
      <c r="M15" s="294"/>
      <c r="N15" s="295"/>
      <c r="O15" s="294"/>
      <c r="P15" s="295"/>
      <c r="Q15" s="95">
        <f t="shared" si="0"/>
        <v>3</v>
      </c>
      <c r="R15" s="96">
        <f t="shared" si="1"/>
        <v>0</v>
      </c>
      <c r="S15" s="97"/>
      <c r="T15" s="98"/>
      <c r="V15" s="77">
        <f t="shared" si="2"/>
        <v>33</v>
      </c>
      <c r="W15" s="78">
        <f t="shared" si="2"/>
        <v>18</v>
      </c>
      <c r="X15" s="79">
        <f t="shared" si="3"/>
        <v>15</v>
      </c>
      <c r="Z15" s="99">
        <f t="shared" si="10"/>
        <v>11</v>
      </c>
      <c r="AA15" s="100">
        <f t="shared" si="4"/>
        <v>5</v>
      </c>
      <c r="AB15" s="99">
        <f t="shared" si="10"/>
        <v>11</v>
      </c>
      <c r="AC15" s="100">
        <f t="shared" si="5"/>
        <v>5</v>
      </c>
      <c r="AD15" s="99">
        <f t="shared" si="10"/>
        <v>11</v>
      </c>
      <c r="AE15" s="100">
        <f t="shared" si="6"/>
        <v>8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116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12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0.5416666666666666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1144</v>
      </c>
      <c r="C20" s="24" t="s">
        <v>47</v>
      </c>
      <c r="D20" s="25" t="s">
        <v>48</v>
      </c>
      <c r="E20" s="26"/>
      <c r="F20" s="27"/>
      <c r="G20" s="28">
        <f>+Q30</f>
        <v>3</v>
      </c>
      <c r="H20" s="29">
        <f>+R30</f>
        <v>1</v>
      </c>
      <c r="I20" s="28">
        <f>Q26</f>
        <v>0</v>
      </c>
      <c r="J20" s="29">
        <f>R26</f>
        <v>3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2</v>
      </c>
      <c r="P20" s="31">
        <f>IF(SUM(F20:O20)=0,"",COUNTIF(E20:E23,"3"))</f>
        <v>1</v>
      </c>
      <c r="Q20" s="32">
        <f>IF(SUM(E20:N20)=0,"",SUM(F20:F23))</f>
        <v>6</v>
      </c>
      <c r="R20" s="33">
        <f>IF(SUM(E20:N20)=0,"",SUM(E20:E23))</f>
        <v>4</v>
      </c>
      <c r="S20" s="275">
        <v>2</v>
      </c>
      <c r="T20" s="276"/>
      <c r="V20" s="34">
        <f>+V26+V28+V30</f>
        <v>93</v>
      </c>
      <c r="W20" s="35">
        <f>+W26+W28+W30</f>
        <v>87</v>
      </c>
      <c r="X20" s="36">
        <f>+V20-W20</f>
        <v>6</v>
      </c>
    </row>
    <row r="21" spans="1:24" ht="15">
      <c r="A21" s="37" t="s">
        <v>20</v>
      </c>
      <c r="B21" s="24">
        <v>1100</v>
      </c>
      <c r="C21" s="24" t="s">
        <v>2</v>
      </c>
      <c r="D21" s="38" t="s">
        <v>3</v>
      </c>
      <c r="E21" s="39">
        <f>+R30</f>
        <v>1</v>
      </c>
      <c r="F21" s="40">
        <f>+Q30</f>
        <v>3</v>
      </c>
      <c r="G21" s="41"/>
      <c r="H21" s="42"/>
      <c r="I21" s="39">
        <f>Q29</f>
        <v>0</v>
      </c>
      <c r="J21" s="40">
        <f>R29</f>
        <v>3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1</v>
      </c>
      <c r="P21" s="31">
        <f>IF(SUM(F21:O21)=0,"",COUNTIF(G20:G23,"3"))</f>
        <v>2</v>
      </c>
      <c r="Q21" s="32">
        <f>IF(SUM(E21:N21)=0,"",SUM(H20:H23))</f>
        <v>4</v>
      </c>
      <c r="R21" s="33">
        <f>IF(SUM(E21:N21)=0,"",SUM(G20:G23))</f>
        <v>6</v>
      </c>
      <c r="S21" s="275">
        <v>3</v>
      </c>
      <c r="T21" s="276"/>
      <c r="V21" s="34">
        <f>+V27+V29+W30</f>
        <v>88</v>
      </c>
      <c r="W21" s="35">
        <f>+W27+W29+V30</f>
        <v>90</v>
      </c>
      <c r="X21" s="36">
        <f>+V21-W21</f>
        <v>-2</v>
      </c>
    </row>
    <row r="22" spans="1:24" ht="15">
      <c r="A22" s="37" t="s">
        <v>21</v>
      </c>
      <c r="B22" s="24">
        <v>1088</v>
      </c>
      <c r="C22" s="24" t="s">
        <v>110</v>
      </c>
      <c r="D22" s="38" t="s">
        <v>109</v>
      </c>
      <c r="E22" s="39">
        <f>+R26</f>
        <v>3</v>
      </c>
      <c r="F22" s="40">
        <f>+Q26</f>
        <v>0</v>
      </c>
      <c r="G22" s="39">
        <f>R29</f>
        <v>3</v>
      </c>
      <c r="H22" s="40">
        <f>Q29</f>
        <v>0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3</v>
      </c>
      <c r="P22" s="31">
        <f>IF(SUM(F22:O22)=0,"",COUNTIF(I20:I23,"3"))</f>
        <v>0</v>
      </c>
      <c r="Q22" s="32">
        <f>IF(SUM(E22:N22)=0,"",SUM(J20:J23))</f>
        <v>9</v>
      </c>
      <c r="R22" s="33">
        <f>IF(SUM(E22:N22)=0,"",SUM(I20:I23))</f>
        <v>0</v>
      </c>
      <c r="S22" s="275">
        <v>1</v>
      </c>
      <c r="T22" s="276"/>
      <c r="V22" s="34">
        <f>+W26+W29+V31</f>
        <v>99</v>
      </c>
      <c r="W22" s="35">
        <f>+V26+V29+W31</f>
        <v>54</v>
      </c>
      <c r="X22" s="36">
        <f>+V22-W22</f>
        <v>45</v>
      </c>
    </row>
    <row r="23" spans="1:24" ht="15.75" thickBot="1">
      <c r="A23" s="43" t="s">
        <v>22</v>
      </c>
      <c r="B23" s="44">
        <v>1000</v>
      </c>
      <c r="C23" s="44" t="s">
        <v>49</v>
      </c>
      <c r="D23" s="45" t="s">
        <v>1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0</v>
      </c>
      <c r="R23" s="53">
        <f>IF(SUM(E23:N23)=0,"",SUM(K20:K23))</f>
        <v>9</v>
      </c>
      <c r="S23" s="277">
        <v>4</v>
      </c>
      <c r="T23" s="278"/>
      <c r="V23" s="34">
        <f>+W27+W28+W31</f>
        <v>50</v>
      </c>
      <c r="W23" s="35">
        <f>+V27+V28+V31</f>
        <v>99</v>
      </c>
      <c r="X23" s="36">
        <f>+V23-W23</f>
        <v>-49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Titievskaja Aleksandra</v>
      </c>
      <c r="D26" s="71" t="str">
        <f>IF(C22&gt;"",C22,"")</f>
        <v>Nerman Ksenia</v>
      </c>
      <c r="E26" s="56"/>
      <c r="F26" s="72"/>
      <c r="G26" s="284">
        <v>-4</v>
      </c>
      <c r="H26" s="285"/>
      <c r="I26" s="286">
        <v>-6</v>
      </c>
      <c r="J26" s="287"/>
      <c r="K26" s="286">
        <v>-7</v>
      </c>
      <c r="L26" s="287"/>
      <c r="M26" s="286"/>
      <c r="N26" s="287"/>
      <c r="O26" s="288"/>
      <c r="P26" s="287"/>
      <c r="Q26" s="73">
        <f aca="true" t="shared" si="11" ref="Q26:Q31">IF(COUNT(G26:O26)=0,"",COUNTIF(G26:O26,"&gt;=0"))</f>
        <v>0</v>
      </c>
      <c r="R26" s="74">
        <f aca="true" t="shared" si="12" ref="R26:R31">IF(COUNT(G26:O26)=0,"",(IF(LEFT(G26,1)="-",1,0)+IF(LEFT(I26,1)="-",1,0)+IF(LEFT(K26,1)="-",1,0)+IF(LEFT(M26,1)="-",1,0)+IF(LEFT(O26,1)="-",1,0)))</f>
        <v>3</v>
      </c>
      <c r="S26" s="75"/>
      <c r="T26" s="76"/>
      <c r="V26" s="77">
        <f aca="true" t="shared" si="13" ref="V26:W31">+Z26+AB26+AD26+AF26+AH26</f>
        <v>17</v>
      </c>
      <c r="W26" s="78">
        <f t="shared" si="13"/>
        <v>33</v>
      </c>
      <c r="X26" s="79">
        <f aca="true" t="shared" si="14" ref="X26:X31">+V26-W26</f>
        <v>-16</v>
      </c>
      <c r="Z26" s="80">
        <f>IF(G26="",0,IF(LEFT(G26,1)="-",ABS(G26),(IF(G26&gt;9,G26+2,11))))</f>
        <v>4</v>
      </c>
      <c r="AA26" s="81">
        <f aca="true" t="shared" si="15" ref="AA26:AA31">IF(G26="",0,IF(LEFT(G26,1)="-",(IF(ABS(G26)&gt;9,(ABS(G26)+2),11)),G26))</f>
        <v>11</v>
      </c>
      <c r="AB26" s="80">
        <f>IF(I26="",0,IF(LEFT(I26,1)="-",ABS(I26),(IF(I26&gt;9,I26+2,11))))</f>
        <v>6</v>
      </c>
      <c r="AC26" s="81">
        <f aca="true" t="shared" si="16" ref="AC26:AC31">IF(I26="",0,IF(LEFT(I26,1)="-",(IF(ABS(I26)&gt;9,(ABS(I26)+2),11)),I26))</f>
        <v>11</v>
      </c>
      <c r="AD26" s="80">
        <f>IF(K26="",0,IF(LEFT(K26,1)="-",ABS(K26),(IF(K26&gt;9,K26+2,11))))</f>
        <v>7</v>
      </c>
      <c r="AE26" s="81">
        <f aca="true" t="shared" si="17" ref="AE26:AE31">IF(K26="",0,IF(LEFT(K26,1)="-",(IF(ABS(K26)&gt;9,(ABS(K26)+2),11)),K26))</f>
        <v>11</v>
      </c>
      <c r="AF26" s="80">
        <f>IF(M26="",0,IF(LEFT(M26,1)="-",ABS(M26),(IF(M26&gt;9,M26+2,11))))</f>
        <v>0</v>
      </c>
      <c r="AG26" s="81">
        <f aca="true" t="shared" si="18" ref="AG26:AG31">IF(M26="",0,IF(LEFT(M26,1)="-",(IF(ABS(M26)&gt;9,(ABS(M26)+2),11)),M26))</f>
        <v>0</v>
      </c>
      <c r="AH26" s="80">
        <f aca="true" t="shared" si="19" ref="AH26:AH31">IF(O26="",0,IF(LEFT(O26,1)="-",ABS(O26),(IF(O26&gt;9,O26+2,11))))</f>
        <v>0</v>
      </c>
      <c r="AI26" s="81">
        <f aca="true" t="shared" si="20" ref="AI26:AI31">IF(O26="",0,IF(LEFT(O26,1)="-",(IF(ABS(O26)&gt;9,(ABS(O26)+2),11)),O26))</f>
        <v>0</v>
      </c>
    </row>
    <row r="27" spans="1:35" ht="15.75" outlineLevel="1">
      <c r="A27" s="69" t="s">
        <v>39</v>
      </c>
      <c r="B27" s="177"/>
      <c r="C27" s="70" t="str">
        <f>IF(C21&gt;"",C21,"")</f>
        <v>Zulfukarova Adelina</v>
      </c>
      <c r="D27" s="82" t="str">
        <f>IF(C23&gt;"",C23,"")</f>
        <v>Valberg Nathalie</v>
      </c>
      <c r="E27" s="83"/>
      <c r="F27" s="72"/>
      <c r="G27" s="289">
        <v>6</v>
      </c>
      <c r="H27" s="290"/>
      <c r="I27" s="289">
        <v>4</v>
      </c>
      <c r="J27" s="290"/>
      <c r="K27" s="289">
        <v>4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33</v>
      </c>
      <c r="W27" s="78">
        <f t="shared" si="13"/>
        <v>14</v>
      </c>
      <c r="X27" s="79">
        <f t="shared" si="14"/>
        <v>19</v>
      </c>
      <c r="Z27" s="86">
        <f>IF(G27="",0,IF(LEFT(G27,1)="-",ABS(G27),(IF(G27&gt;9,G27+2,11))))</f>
        <v>11</v>
      </c>
      <c r="AA27" s="87">
        <f t="shared" si="15"/>
        <v>6</v>
      </c>
      <c r="AB27" s="86">
        <f>IF(I27="",0,IF(LEFT(I27,1)="-",ABS(I27),(IF(I27&gt;9,I27+2,11))))</f>
        <v>11</v>
      </c>
      <c r="AC27" s="87">
        <f t="shared" si="16"/>
        <v>4</v>
      </c>
      <c r="AD27" s="86">
        <f>IF(K27="",0,IF(LEFT(K27,1)="-",ABS(K27),(IF(K27&gt;9,K27+2,11))))</f>
        <v>11</v>
      </c>
      <c r="AE27" s="87">
        <f t="shared" si="17"/>
        <v>4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Titievskaja Aleksandra</v>
      </c>
      <c r="D28" s="89" t="str">
        <f>IF(C23&gt;"",C23,"")</f>
        <v>Valberg Nathalie</v>
      </c>
      <c r="E28" s="64"/>
      <c r="F28" s="65"/>
      <c r="G28" s="291">
        <v>9</v>
      </c>
      <c r="H28" s="292"/>
      <c r="I28" s="291">
        <v>6</v>
      </c>
      <c r="J28" s="292"/>
      <c r="K28" s="291">
        <v>5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20</v>
      </c>
      <c r="X28" s="79">
        <f t="shared" si="14"/>
        <v>13</v>
      </c>
      <c r="Z28" s="86">
        <f aca="true" t="shared" si="21" ref="Z28:AF31">IF(G28="",0,IF(LEFT(G28,1)="-",ABS(G28),(IF(G28&gt;9,G28+2,11))))</f>
        <v>11</v>
      </c>
      <c r="AA28" s="87">
        <f t="shared" si="15"/>
        <v>9</v>
      </c>
      <c r="AB28" s="86">
        <f t="shared" si="21"/>
        <v>11</v>
      </c>
      <c r="AC28" s="87">
        <f t="shared" si="16"/>
        <v>6</v>
      </c>
      <c r="AD28" s="86">
        <f t="shared" si="21"/>
        <v>11</v>
      </c>
      <c r="AE28" s="87">
        <f t="shared" si="17"/>
        <v>5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Zulfukarova Adelina</v>
      </c>
      <c r="D29" s="82" t="str">
        <f>IF(C22&gt;"",C22,"")</f>
        <v>Nerman Ksenia</v>
      </c>
      <c r="E29" s="56"/>
      <c r="F29" s="72"/>
      <c r="G29" s="286">
        <v>-6</v>
      </c>
      <c r="H29" s="287"/>
      <c r="I29" s="286">
        <v>-9</v>
      </c>
      <c r="J29" s="287"/>
      <c r="K29" s="286">
        <v>-6</v>
      </c>
      <c r="L29" s="287"/>
      <c r="M29" s="286"/>
      <c r="N29" s="287"/>
      <c r="O29" s="286"/>
      <c r="P29" s="287"/>
      <c r="Q29" s="73">
        <f t="shared" si="11"/>
        <v>0</v>
      </c>
      <c r="R29" s="74">
        <f t="shared" si="12"/>
        <v>3</v>
      </c>
      <c r="S29" s="84"/>
      <c r="T29" s="85"/>
      <c r="V29" s="77">
        <f t="shared" si="13"/>
        <v>21</v>
      </c>
      <c r="W29" s="78">
        <f t="shared" si="13"/>
        <v>33</v>
      </c>
      <c r="X29" s="79">
        <f t="shared" si="14"/>
        <v>-12</v>
      </c>
      <c r="Z29" s="86">
        <f t="shared" si="21"/>
        <v>6</v>
      </c>
      <c r="AA29" s="87">
        <f t="shared" si="15"/>
        <v>11</v>
      </c>
      <c r="AB29" s="86">
        <f t="shared" si="21"/>
        <v>9</v>
      </c>
      <c r="AC29" s="87">
        <f t="shared" si="16"/>
        <v>11</v>
      </c>
      <c r="AD29" s="86">
        <f t="shared" si="21"/>
        <v>6</v>
      </c>
      <c r="AE29" s="87">
        <f t="shared" si="17"/>
        <v>11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Titievskaja Aleksandra</v>
      </c>
      <c r="D30" s="82" t="str">
        <f>IF(C21&gt;"",C21,"")</f>
        <v>Zulfukarova Adelina</v>
      </c>
      <c r="E30" s="83"/>
      <c r="F30" s="72"/>
      <c r="G30" s="289">
        <v>5</v>
      </c>
      <c r="H30" s="290"/>
      <c r="I30" s="289">
        <v>-7</v>
      </c>
      <c r="J30" s="290"/>
      <c r="K30" s="293">
        <v>6</v>
      </c>
      <c r="L30" s="290"/>
      <c r="M30" s="289">
        <v>12</v>
      </c>
      <c r="N30" s="290"/>
      <c r="O30" s="289"/>
      <c r="P30" s="290"/>
      <c r="Q30" s="73">
        <f t="shared" si="11"/>
        <v>3</v>
      </c>
      <c r="R30" s="74">
        <f t="shared" si="12"/>
        <v>1</v>
      </c>
      <c r="S30" s="84"/>
      <c r="T30" s="85"/>
      <c r="V30" s="77">
        <f t="shared" si="13"/>
        <v>43</v>
      </c>
      <c r="W30" s="78">
        <f t="shared" si="13"/>
        <v>34</v>
      </c>
      <c r="X30" s="79">
        <f t="shared" si="14"/>
        <v>9</v>
      </c>
      <c r="Z30" s="86">
        <f t="shared" si="21"/>
        <v>11</v>
      </c>
      <c r="AA30" s="87">
        <f t="shared" si="15"/>
        <v>5</v>
      </c>
      <c r="AB30" s="86">
        <f t="shared" si="21"/>
        <v>7</v>
      </c>
      <c r="AC30" s="87">
        <f t="shared" si="16"/>
        <v>11</v>
      </c>
      <c r="AD30" s="86">
        <f t="shared" si="21"/>
        <v>11</v>
      </c>
      <c r="AE30" s="87">
        <f t="shared" si="17"/>
        <v>6</v>
      </c>
      <c r="AF30" s="86">
        <f t="shared" si="21"/>
        <v>14</v>
      </c>
      <c r="AG30" s="87">
        <f t="shared" si="18"/>
        <v>12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Nerman Ksenia</v>
      </c>
      <c r="D31" s="92" t="str">
        <f>IF(C23&gt;"",C23,"")</f>
        <v>Valberg Nathalie</v>
      </c>
      <c r="E31" s="93"/>
      <c r="F31" s="94"/>
      <c r="G31" s="294">
        <v>8</v>
      </c>
      <c r="H31" s="295"/>
      <c r="I31" s="294">
        <v>5</v>
      </c>
      <c r="J31" s="295"/>
      <c r="K31" s="294">
        <v>3</v>
      </c>
      <c r="L31" s="295"/>
      <c r="M31" s="294"/>
      <c r="N31" s="295"/>
      <c r="O31" s="294"/>
      <c r="P31" s="295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16</v>
      </c>
      <c r="X31" s="79">
        <f t="shared" si="14"/>
        <v>17</v>
      </c>
      <c r="Z31" s="99">
        <f t="shared" si="21"/>
        <v>11</v>
      </c>
      <c r="AA31" s="100">
        <f t="shared" si="15"/>
        <v>8</v>
      </c>
      <c r="AB31" s="99">
        <f t="shared" si="21"/>
        <v>11</v>
      </c>
      <c r="AC31" s="100">
        <f t="shared" si="16"/>
        <v>5</v>
      </c>
      <c r="AD31" s="99">
        <f t="shared" si="21"/>
        <v>11</v>
      </c>
      <c r="AE31" s="100">
        <f t="shared" si="17"/>
        <v>3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5.75" thickTop="1"/>
  </sheetData>
  <sheetProtection/>
  <mergeCells count="106"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9.7109375" style="0" bestFit="1" customWidth="1"/>
    <col min="5" max="5" width="21.00390625" style="0" bestFit="1" customWidth="1"/>
    <col min="6" max="7" width="18.7109375" style="0" customWidth="1"/>
  </cols>
  <sheetData>
    <row r="1" spans="1:2" ht="15.75" thickBot="1">
      <c r="A1" s="182"/>
      <c r="B1" s="183"/>
    </row>
    <row r="2" spans="6:7" ht="15">
      <c r="F2" s="296" t="s">
        <v>6</v>
      </c>
      <c r="G2" s="297"/>
    </row>
    <row r="3" spans="6:7" ht="15">
      <c r="F3" s="184" t="s">
        <v>139</v>
      </c>
      <c r="G3" s="185" t="s">
        <v>116</v>
      </c>
    </row>
    <row r="4" spans="1:7" ht="15.75" thickBot="1">
      <c r="A4" s="186"/>
      <c r="B4" s="187" t="s">
        <v>140</v>
      </c>
      <c r="C4" s="187" t="s">
        <v>141</v>
      </c>
      <c r="D4" s="188" t="s">
        <v>142</v>
      </c>
      <c r="F4" s="189" t="s">
        <v>143</v>
      </c>
      <c r="G4" s="190" t="s">
        <v>150</v>
      </c>
    </row>
    <row r="5" spans="1:5" ht="15">
      <c r="A5" s="191" t="s">
        <v>19</v>
      </c>
      <c r="B5" s="192" t="s">
        <v>144</v>
      </c>
      <c r="C5" s="192" t="s">
        <v>44</v>
      </c>
      <c r="D5" s="193" t="s">
        <v>3</v>
      </c>
      <c r="E5" s="194" t="s">
        <v>44</v>
      </c>
    </row>
    <row r="6" spans="1:6" ht="15">
      <c r="A6" s="191" t="s">
        <v>20</v>
      </c>
      <c r="B6" s="195"/>
      <c r="C6" s="195"/>
      <c r="D6" s="196"/>
      <c r="E6" s="197"/>
      <c r="F6" s="194" t="s">
        <v>44</v>
      </c>
    </row>
    <row r="7" spans="1:7" ht="15">
      <c r="A7" s="198" t="s">
        <v>21</v>
      </c>
      <c r="B7" s="199"/>
      <c r="C7" s="199"/>
      <c r="D7" s="200"/>
      <c r="E7" s="194" t="s">
        <v>47</v>
      </c>
      <c r="F7" s="201" t="s">
        <v>225</v>
      </c>
      <c r="G7" s="202"/>
    </row>
    <row r="8" spans="1:7" ht="15">
      <c r="A8" s="198" t="s">
        <v>22</v>
      </c>
      <c r="B8" s="199" t="s">
        <v>153</v>
      </c>
      <c r="C8" s="199" t="s">
        <v>47</v>
      </c>
      <c r="D8" s="200" t="s">
        <v>48</v>
      </c>
      <c r="E8" s="197"/>
      <c r="G8" s="205" t="s">
        <v>44</v>
      </c>
    </row>
    <row r="9" spans="1:7" ht="15">
      <c r="A9" s="191" t="s">
        <v>99</v>
      </c>
      <c r="B9" s="195" t="s">
        <v>146</v>
      </c>
      <c r="C9" s="195" t="s">
        <v>117</v>
      </c>
      <c r="D9" s="196" t="s">
        <v>109</v>
      </c>
      <c r="E9" s="194" t="s">
        <v>117</v>
      </c>
      <c r="G9" s="201" t="s">
        <v>229</v>
      </c>
    </row>
    <row r="10" spans="1:7" ht="15">
      <c r="A10" s="191" t="s">
        <v>147</v>
      </c>
      <c r="B10" s="195"/>
      <c r="C10" s="195"/>
      <c r="D10" s="196"/>
      <c r="E10" s="197"/>
      <c r="F10" s="194" t="s">
        <v>117</v>
      </c>
      <c r="G10" s="202"/>
    </row>
    <row r="11" spans="1:6" ht="15">
      <c r="A11" s="198" t="s">
        <v>148</v>
      </c>
      <c r="B11" s="199"/>
      <c r="C11" s="199"/>
      <c r="D11" s="200"/>
      <c r="E11" s="194" t="s">
        <v>110</v>
      </c>
      <c r="F11" s="197" t="s">
        <v>226</v>
      </c>
    </row>
    <row r="12" spans="1:5" ht="15">
      <c r="A12" s="206" t="s">
        <v>149</v>
      </c>
      <c r="B12" s="207" t="s">
        <v>145</v>
      </c>
      <c r="C12" s="207" t="s">
        <v>110</v>
      </c>
      <c r="D12" s="208" t="s">
        <v>109</v>
      </c>
      <c r="E12" s="197"/>
    </row>
    <row r="13" spans="1:5" ht="15">
      <c r="A13" s="209"/>
      <c r="B13" s="1"/>
      <c r="C13" s="1"/>
      <c r="D13" s="1"/>
      <c r="E13" s="1"/>
    </row>
    <row r="14" spans="1:5" ht="15">
      <c r="A14" s="209"/>
      <c r="B14" s="1"/>
      <c r="C14" s="1"/>
      <c r="D14" s="1"/>
      <c r="E14" s="1"/>
    </row>
    <row r="15" spans="1:5" ht="15">
      <c r="A15" s="209"/>
      <c r="B15" s="1"/>
      <c r="C15" s="1"/>
      <c r="D15" s="1"/>
      <c r="E15" s="1"/>
    </row>
    <row r="16" spans="1:5" ht="15">
      <c r="A16" s="209"/>
      <c r="B16" s="1"/>
      <c r="C16" s="1"/>
      <c r="D16" s="1"/>
      <c r="E16" s="1"/>
    </row>
    <row r="17" spans="1:5" ht="15">
      <c r="A17" s="209"/>
      <c r="B17" s="1"/>
      <c r="C17" s="1"/>
      <c r="D17" s="1"/>
      <c r="E17" s="1"/>
    </row>
    <row r="18" spans="1:5" ht="15">
      <c r="A18" s="209"/>
      <c r="B18" s="1"/>
      <c r="C18" s="1"/>
      <c r="D18" s="1"/>
      <c r="E18" s="1"/>
    </row>
    <row r="19" spans="1:5" ht="15">
      <c r="A19" s="209"/>
      <c r="B19" s="1"/>
      <c r="C19" s="1"/>
      <c r="D19" s="1"/>
      <c r="E19" s="1"/>
    </row>
    <row r="20" spans="1:5" ht="15">
      <c r="A20" s="209"/>
      <c r="B20" s="1"/>
      <c r="C20" s="1"/>
      <c r="D20" s="1"/>
      <c r="E20" s="1"/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&amp;LARF Junior Cup 2013&amp;CMejlans Bollförening r.f.&amp;R&amp;A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0" zoomScaleNormal="80" zoomScalePageLayoutView="0" workbookViewId="0" topLeftCell="A1">
      <selection activeCell="A1" sqref="A1"/>
    </sheetView>
  </sheetViews>
  <sheetFormatPr defaultColWidth="21.421875" defaultRowHeight="15" outlineLevelRow="1" outlineLevelCol="1"/>
  <cols>
    <col min="1" max="1" width="5.8515625" style="0" customWidth="1"/>
    <col min="2" max="2" width="7.421875" style="0" bestFit="1" customWidth="1"/>
    <col min="3" max="3" width="27.57421875" style="0" customWidth="1"/>
    <col min="4" max="4" width="14.7109375" style="0" customWidth="1"/>
    <col min="5" max="15" width="3.8515625" style="0" customWidth="1"/>
    <col min="16" max="16" width="4.00390625" style="0" customWidth="1"/>
    <col min="17" max="17" width="3.8515625" style="0" customWidth="1"/>
    <col min="18" max="18" width="3.7109375" style="0" customWidth="1"/>
    <col min="19" max="20" width="3.57421875" style="0" customWidth="1"/>
    <col min="21" max="21" width="5.00390625" style="0" customWidth="1"/>
    <col min="22" max="25" width="4.00390625" style="0" hidden="1" customWidth="1" outlineLevel="1"/>
    <col min="26" max="34" width="3.57421875" style="0" hidden="1" customWidth="1" outlineLevel="1"/>
    <col min="35" max="35" width="4.140625" style="0" hidden="1" customWidth="1" outlineLevel="1"/>
    <col min="36" max="36" width="4.140625" style="0" customWidth="1" collapsed="1"/>
    <col min="37" max="37" width="3.57421875" style="0" customWidth="1"/>
    <col min="38" max="38" width="5.57421875" style="0" customWidth="1"/>
    <col min="39" max="44" width="3.57421875" style="0" customWidth="1"/>
    <col min="45" max="45" width="6.421875" style="0" customWidth="1"/>
    <col min="46" max="46" width="9.00390625" style="0" customWidth="1"/>
    <col min="47" max="253" width="9.140625" style="0" customWidth="1"/>
    <col min="254" max="254" width="8.28125" style="0" customWidth="1"/>
    <col min="255" max="255" width="29.28125" style="0" customWidth="1"/>
  </cols>
  <sheetData>
    <row r="1" spans="1:20" ht="16.5" thickTop="1">
      <c r="A1" s="2"/>
      <c r="B1" s="173"/>
      <c r="C1" s="3" t="s">
        <v>6</v>
      </c>
      <c r="D1" s="4"/>
      <c r="E1" s="4"/>
      <c r="F1" s="4"/>
      <c r="G1" s="5"/>
      <c r="H1" s="4"/>
      <c r="I1" s="6" t="s">
        <v>7</v>
      </c>
      <c r="J1" s="7"/>
      <c r="K1" s="222" t="s">
        <v>118</v>
      </c>
      <c r="L1" s="223"/>
      <c r="M1" s="223"/>
      <c r="N1" s="224"/>
      <c r="O1" s="225" t="s">
        <v>13</v>
      </c>
      <c r="P1" s="226"/>
      <c r="Q1" s="226"/>
      <c r="R1" s="227">
        <v>1</v>
      </c>
      <c r="S1" s="269"/>
      <c r="T1" s="270"/>
    </row>
    <row r="2" spans="1:20" ht="16.5" thickBot="1">
      <c r="A2" s="8"/>
      <c r="B2" s="174"/>
      <c r="C2" s="9" t="s">
        <v>9</v>
      </c>
      <c r="D2" s="10" t="s">
        <v>14</v>
      </c>
      <c r="E2" s="229">
        <v>10</v>
      </c>
      <c r="F2" s="230"/>
      <c r="G2" s="231"/>
      <c r="H2" s="232" t="s">
        <v>15</v>
      </c>
      <c r="I2" s="233"/>
      <c r="J2" s="233"/>
      <c r="K2" s="234">
        <v>41574</v>
      </c>
      <c r="L2" s="234"/>
      <c r="M2" s="234"/>
      <c r="N2" s="235"/>
      <c r="O2" s="11" t="s">
        <v>16</v>
      </c>
      <c r="P2" s="12"/>
      <c r="Q2" s="12"/>
      <c r="R2" s="236">
        <v>0.5416666666666666</v>
      </c>
      <c r="S2" s="237"/>
      <c r="T2" s="238"/>
    </row>
    <row r="3" spans="1:24" ht="16.5" thickTop="1">
      <c r="A3" s="13"/>
      <c r="B3" s="14" t="s">
        <v>138</v>
      </c>
      <c r="C3" s="14" t="s">
        <v>17</v>
      </c>
      <c r="D3" s="15" t="s">
        <v>18</v>
      </c>
      <c r="E3" s="271" t="s">
        <v>19</v>
      </c>
      <c r="F3" s="272"/>
      <c r="G3" s="271" t="s">
        <v>20</v>
      </c>
      <c r="H3" s="272"/>
      <c r="I3" s="271" t="s">
        <v>21</v>
      </c>
      <c r="J3" s="272"/>
      <c r="K3" s="271" t="s">
        <v>22</v>
      </c>
      <c r="L3" s="272"/>
      <c r="M3" s="271"/>
      <c r="N3" s="272"/>
      <c r="O3" s="16" t="s">
        <v>23</v>
      </c>
      <c r="P3" s="17" t="s">
        <v>24</v>
      </c>
      <c r="Q3" s="18" t="s">
        <v>25</v>
      </c>
      <c r="R3" s="19"/>
      <c r="S3" s="273" t="s">
        <v>26</v>
      </c>
      <c r="T3" s="274"/>
      <c r="V3" s="20" t="s">
        <v>27</v>
      </c>
      <c r="W3" s="21"/>
      <c r="X3" s="22" t="s">
        <v>28</v>
      </c>
    </row>
    <row r="4" spans="1:24" ht="15">
      <c r="A4" s="23" t="s">
        <v>19</v>
      </c>
      <c r="B4" s="24">
        <v>1741</v>
      </c>
      <c r="C4" s="24" t="s">
        <v>63</v>
      </c>
      <c r="D4" s="25" t="s">
        <v>12</v>
      </c>
      <c r="E4" s="26"/>
      <c r="F4" s="27"/>
      <c r="G4" s="28">
        <f>+Q14</f>
        <v>3</v>
      </c>
      <c r="H4" s="29">
        <f>+R14</f>
        <v>1</v>
      </c>
      <c r="I4" s="28">
        <f>Q10</f>
        <v>3</v>
      </c>
      <c r="J4" s="29">
        <f>R10</f>
        <v>0</v>
      </c>
      <c r="K4" s="28">
        <f>Q12</f>
        <v>3</v>
      </c>
      <c r="L4" s="29">
        <f>R12</f>
        <v>0</v>
      </c>
      <c r="M4" s="28"/>
      <c r="N4" s="29"/>
      <c r="O4" s="30">
        <f>IF(SUM(E4:N4)=0,"",COUNTIF(F4:F7,"3"))</f>
        <v>3</v>
      </c>
      <c r="P4" s="31">
        <f>IF(SUM(F4:O4)=0,"",COUNTIF(E4:E7,"3"))</f>
        <v>0</v>
      </c>
      <c r="Q4" s="32">
        <f>IF(SUM(E4:N4)=0,"",SUM(F4:F7))</f>
        <v>9</v>
      </c>
      <c r="R4" s="33">
        <f>IF(SUM(E4:N4)=0,"",SUM(E4:E7))</f>
        <v>1</v>
      </c>
      <c r="S4" s="275">
        <v>1</v>
      </c>
      <c r="T4" s="276"/>
      <c r="V4" s="34">
        <f>+V10+V12+V14</f>
        <v>115</v>
      </c>
      <c r="W4" s="35">
        <f>+W10+W12+W14</f>
        <v>84</v>
      </c>
      <c r="X4" s="36">
        <f>+V4-W4</f>
        <v>31</v>
      </c>
    </row>
    <row r="5" spans="1:24" ht="15">
      <c r="A5" s="37" t="s">
        <v>20</v>
      </c>
      <c r="B5" s="24">
        <v>1400</v>
      </c>
      <c r="C5" s="24" t="s">
        <v>56</v>
      </c>
      <c r="D5" s="38" t="s">
        <v>1</v>
      </c>
      <c r="E5" s="39">
        <f>+R14</f>
        <v>1</v>
      </c>
      <c r="F5" s="40">
        <f>+Q14</f>
        <v>3</v>
      </c>
      <c r="G5" s="41"/>
      <c r="H5" s="42"/>
      <c r="I5" s="39">
        <f>Q13</f>
        <v>3</v>
      </c>
      <c r="J5" s="40">
        <f>R13</f>
        <v>1</v>
      </c>
      <c r="K5" s="39">
        <f>Q11</f>
        <v>3</v>
      </c>
      <c r="L5" s="40">
        <f>R11</f>
        <v>0</v>
      </c>
      <c r="M5" s="39"/>
      <c r="N5" s="40"/>
      <c r="O5" s="30">
        <f>IF(SUM(E5:N5)=0,"",COUNTIF(H4:H7,"3"))</f>
        <v>2</v>
      </c>
      <c r="P5" s="31">
        <f>IF(SUM(F5:O5)=0,"",COUNTIF(G4:G7,"3"))</f>
        <v>1</v>
      </c>
      <c r="Q5" s="32">
        <f>IF(SUM(E5:N5)=0,"",SUM(H4:H7))</f>
        <v>7</v>
      </c>
      <c r="R5" s="33">
        <f>IF(SUM(E5:N5)=0,"",SUM(G4:G7))</f>
        <v>4</v>
      </c>
      <c r="S5" s="275">
        <v>2</v>
      </c>
      <c r="T5" s="276"/>
      <c r="V5" s="34">
        <f>+V11+V13+W14</f>
        <v>99</v>
      </c>
      <c r="W5" s="35">
        <f>+W11+W13+V14</f>
        <v>91</v>
      </c>
      <c r="X5" s="36">
        <f>+V5-W5</f>
        <v>8</v>
      </c>
    </row>
    <row r="6" spans="1:24" ht="15">
      <c r="A6" s="37" t="s">
        <v>21</v>
      </c>
      <c r="B6" s="24">
        <v>1300</v>
      </c>
      <c r="C6" s="24" t="s">
        <v>64</v>
      </c>
      <c r="D6" s="38" t="s">
        <v>1</v>
      </c>
      <c r="E6" s="39">
        <f>+R10</f>
        <v>0</v>
      </c>
      <c r="F6" s="40">
        <f>+Q10</f>
        <v>3</v>
      </c>
      <c r="G6" s="39">
        <f>R13</f>
        <v>1</v>
      </c>
      <c r="H6" s="40">
        <f>Q13</f>
        <v>3</v>
      </c>
      <c r="I6" s="41"/>
      <c r="J6" s="42"/>
      <c r="K6" s="39">
        <f>Q15</f>
        <v>3</v>
      </c>
      <c r="L6" s="40">
        <f>R15</f>
        <v>0</v>
      </c>
      <c r="M6" s="39"/>
      <c r="N6" s="40"/>
      <c r="O6" s="30">
        <f>IF(SUM(E6:N6)=0,"",COUNTIF(J4:J7,"3"))</f>
        <v>1</v>
      </c>
      <c r="P6" s="31">
        <f>IF(SUM(F6:O6)=0,"",COUNTIF(I4:I7,"3"))</f>
        <v>2</v>
      </c>
      <c r="Q6" s="32">
        <f>IF(SUM(E6:N6)=0,"",SUM(J4:J7))</f>
        <v>4</v>
      </c>
      <c r="R6" s="33">
        <f>IF(SUM(E6:N6)=0,"",SUM(I4:I7))</f>
        <v>6</v>
      </c>
      <c r="S6" s="275">
        <v>3</v>
      </c>
      <c r="T6" s="276"/>
      <c r="V6" s="34">
        <f>+W10+W13+V15</f>
        <v>103</v>
      </c>
      <c r="W6" s="35">
        <f>+V10+V13+W15</f>
        <v>97</v>
      </c>
      <c r="X6" s="36">
        <f>+V6-W6</f>
        <v>6</v>
      </c>
    </row>
    <row r="7" spans="1:24" ht="15.75" thickBot="1">
      <c r="A7" s="43" t="s">
        <v>22</v>
      </c>
      <c r="B7" s="44">
        <v>929</v>
      </c>
      <c r="C7" s="44" t="s">
        <v>119</v>
      </c>
      <c r="D7" s="45" t="s">
        <v>109</v>
      </c>
      <c r="E7" s="46">
        <f>R12</f>
        <v>0</v>
      </c>
      <c r="F7" s="47">
        <f>Q12</f>
        <v>3</v>
      </c>
      <c r="G7" s="46">
        <f>R11</f>
        <v>0</v>
      </c>
      <c r="H7" s="47">
        <f>Q11</f>
        <v>3</v>
      </c>
      <c r="I7" s="46">
        <f>R15</f>
        <v>0</v>
      </c>
      <c r="J7" s="47">
        <f>Q15</f>
        <v>3</v>
      </c>
      <c r="K7" s="48"/>
      <c r="L7" s="49"/>
      <c r="M7" s="46"/>
      <c r="N7" s="47"/>
      <c r="O7" s="50">
        <f>IF(SUM(E7:N7)=0,"",COUNTIF(L4:L7,"3"))</f>
        <v>0</v>
      </c>
      <c r="P7" s="51">
        <f>IF(SUM(F7:O7)=0,"",COUNTIF(K4:K7,"3"))</f>
        <v>3</v>
      </c>
      <c r="Q7" s="52">
        <f>IF(SUM(E7:N8)=0,"",SUM(L4:L7))</f>
        <v>0</v>
      </c>
      <c r="R7" s="53">
        <f>IF(SUM(E7:N7)=0,"",SUM(K4:K7))</f>
        <v>9</v>
      </c>
      <c r="S7" s="277">
        <v>4</v>
      </c>
      <c r="T7" s="278"/>
      <c r="V7" s="34">
        <f>+W11+W12+W15</f>
        <v>54</v>
      </c>
      <c r="W7" s="35">
        <f>+V11+V12+V15</f>
        <v>99</v>
      </c>
      <c r="X7" s="36">
        <f>+V7-W7</f>
        <v>-45</v>
      </c>
    </row>
    <row r="8" spans="1:25" ht="16.5" outlineLevel="1" thickTop="1">
      <c r="A8" s="54"/>
      <c r="B8" s="175"/>
      <c r="C8" s="55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V8" s="59"/>
      <c r="W8" s="60" t="s">
        <v>30</v>
      </c>
      <c r="X8" s="61">
        <f>SUM(X4:X7)</f>
        <v>0</v>
      </c>
      <c r="Y8" s="60" t="str">
        <f>IF(X8=0,"OK","Virhe")</f>
        <v>OK</v>
      </c>
    </row>
    <row r="9" spans="1:24" ht="16.5" outlineLevel="1" thickBot="1">
      <c r="A9" s="62"/>
      <c r="B9" s="176"/>
      <c r="C9" s="63" t="s">
        <v>31</v>
      </c>
      <c r="D9" s="64"/>
      <c r="E9" s="64"/>
      <c r="F9" s="65"/>
      <c r="G9" s="279" t="s">
        <v>32</v>
      </c>
      <c r="H9" s="280"/>
      <c r="I9" s="281" t="s">
        <v>33</v>
      </c>
      <c r="J9" s="280"/>
      <c r="K9" s="281" t="s">
        <v>34</v>
      </c>
      <c r="L9" s="280"/>
      <c r="M9" s="281" t="s">
        <v>35</v>
      </c>
      <c r="N9" s="280"/>
      <c r="O9" s="281" t="s">
        <v>36</v>
      </c>
      <c r="P9" s="280"/>
      <c r="Q9" s="282" t="s">
        <v>37</v>
      </c>
      <c r="R9" s="283"/>
      <c r="T9" s="66"/>
      <c r="V9" s="67" t="s">
        <v>27</v>
      </c>
      <c r="W9" s="68"/>
      <c r="X9" s="22" t="s">
        <v>28</v>
      </c>
    </row>
    <row r="10" spans="1:35" ht="15.75" outlineLevel="1">
      <c r="A10" s="69" t="s">
        <v>38</v>
      </c>
      <c r="B10" s="177"/>
      <c r="C10" s="70" t="str">
        <f>IF(C4&gt;"",C4,"")</f>
        <v>Jansons Rolands</v>
      </c>
      <c r="D10" s="71" t="str">
        <f>IF(C6&gt;"",C6,"")</f>
        <v>Åhlander Samuel</v>
      </c>
      <c r="E10" s="56"/>
      <c r="F10" s="72"/>
      <c r="G10" s="284">
        <v>8</v>
      </c>
      <c r="H10" s="285"/>
      <c r="I10" s="286">
        <v>19</v>
      </c>
      <c r="J10" s="287"/>
      <c r="K10" s="286">
        <v>9</v>
      </c>
      <c r="L10" s="287"/>
      <c r="M10" s="286"/>
      <c r="N10" s="287"/>
      <c r="O10" s="288"/>
      <c r="P10" s="287"/>
      <c r="Q10" s="73">
        <f aca="true" t="shared" si="0" ref="Q10:Q15">IF(COUNT(G10:O10)=0,"",COUNTIF(G10:O10,"&gt;=0"))</f>
        <v>3</v>
      </c>
      <c r="R10" s="74">
        <f aca="true" t="shared" si="1" ref="R10:R15">IF(COUNT(G10:O10)=0,"",(IF(LEFT(G10,1)="-",1,0)+IF(LEFT(I10,1)="-",1,0)+IF(LEFT(K10,1)="-",1,0)+IF(LEFT(M10,1)="-",1,0)+IF(LEFT(O10,1)="-",1,0)))</f>
        <v>0</v>
      </c>
      <c r="S10" s="75"/>
      <c r="T10" s="76"/>
      <c r="V10" s="77">
        <f aca="true" t="shared" si="2" ref="V10:W15">+Z10+AB10+AD10+AF10+AH10</f>
        <v>43</v>
      </c>
      <c r="W10" s="78">
        <f t="shared" si="2"/>
        <v>36</v>
      </c>
      <c r="X10" s="79">
        <f aca="true" t="shared" si="3" ref="X10:X15">+V10-W10</f>
        <v>7</v>
      </c>
      <c r="Z10" s="80">
        <f>IF(G10="",0,IF(LEFT(G10,1)="-",ABS(G10),(IF(G10&gt;9,G10+2,11))))</f>
        <v>11</v>
      </c>
      <c r="AA10" s="81">
        <f aca="true" t="shared" si="4" ref="AA10:AA15">IF(G10="",0,IF(LEFT(G10,1)="-",(IF(ABS(G10)&gt;9,(ABS(G10)+2),11)),G10))</f>
        <v>8</v>
      </c>
      <c r="AB10" s="80">
        <f>IF(I10="",0,IF(LEFT(I10,1)="-",ABS(I10),(IF(I10&gt;9,I10+2,11))))</f>
        <v>21</v>
      </c>
      <c r="AC10" s="81">
        <f aca="true" t="shared" si="5" ref="AC10:AC15">IF(I10="",0,IF(LEFT(I10,1)="-",(IF(ABS(I10)&gt;9,(ABS(I10)+2),11)),I10))</f>
        <v>19</v>
      </c>
      <c r="AD10" s="80">
        <f>IF(K10="",0,IF(LEFT(K10,1)="-",ABS(K10),(IF(K10&gt;9,K10+2,11))))</f>
        <v>11</v>
      </c>
      <c r="AE10" s="81">
        <f aca="true" t="shared" si="6" ref="AE10:AE15">IF(K10="",0,IF(LEFT(K10,1)="-",(IF(ABS(K10)&gt;9,(ABS(K10)+2),11)),K10))</f>
        <v>9</v>
      </c>
      <c r="AF10" s="80">
        <f>IF(M10="",0,IF(LEFT(M10,1)="-",ABS(M10),(IF(M10&gt;9,M10+2,11))))</f>
        <v>0</v>
      </c>
      <c r="AG10" s="81">
        <f aca="true" t="shared" si="7" ref="AG10:AG15">IF(M10="",0,IF(LEFT(M10,1)="-",(IF(ABS(M10)&gt;9,(ABS(M10)+2),11)),M10))</f>
        <v>0</v>
      </c>
      <c r="AH10" s="80">
        <f aca="true" t="shared" si="8" ref="AH10:AH15">IF(O10="",0,IF(LEFT(O10,1)="-",ABS(O10),(IF(O10&gt;9,O10+2,11))))</f>
        <v>0</v>
      </c>
      <c r="AI10" s="81">
        <f aca="true" t="shared" si="9" ref="AI10:AI15">IF(O10="",0,IF(LEFT(O10,1)="-",(IF(ABS(O10)&gt;9,(ABS(O10)+2),11)),O10))</f>
        <v>0</v>
      </c>
    </row>
    <row r="11" spans="1:35" ht="15.75" outlineLevel="1">
      <c r="A11" s="69" t="s">
        <v>39</v>
      </c>
      <c r="B11" s="177"/>
      <c r="C11" s="70" t="str">
        <f>IF(C5&gt;"",C5,"")</f>
        <v>Holmqvist Jens</v>
      </c>
      <c r="D11" s="82" t="str">
        <f>IF(C7&gt;"",C7,"")</f>
        <v>Larkin Stepan</v>
      </c>
      <c r="E11" s="83"/>
      <c r="F11" s="72"/>
      <c r="G11" s="289">
        <v>7</v>
      </c>
      <c r="H11" s="290"/>
      <c r="I11" s="289">
        <v>6</v>
      </c>
      <c r="J11" s="290"/>
      <c r="K11" s="289">
        <v>5</v>
      </c>
      <c r="L11" s="290"/>
      <c r="M11" s="289"/>
      <c r="N11" s="290"/>
      <c r="O11" s="289"/>
      <c r="P11" s="290"/>
      <c r="Q11" s="73">
        <f t="shared" si="0"/>
        <v>3</v>
      </c>
      <c r="R11" s="74">
        <f t="shared" si="1"/>
        <v>0</v>
      </c>
      <c r="S11" s="84"/>
      <c r="T11" s="85"/>
      <c r="V11" s="77">
        <f t="shared" si="2"/>
        <v>33</v>
      </c>
      <c r="W11" s="78">
        <f t="shared" si="2"/>
        <v>18</v>
      </c>
      <c r="X11" s="79">
        <f t="shared" si="3"/>
        <v>15</v>
      </c>
      <c r="Z11" s="86">
        <f>IF(G11="",0,IF(LEFT(G11,1)="-",ABS(G11),(IF(G11&gt;9,G11+2,11))))</f>
        <v>11</v>
      </c>
      <c r="AA11" s="87">
        <f t="shared" si="4"/>
        <v>7</v>
      </c>
      <c r="AB11" s="86">
        <f>IF(I11="",0,IF(LEFT(I11,1)="-",ABS(I11),(IF(I11&gt;9,I11+2,11))))</f>
        <v>11</v>
      </c>
      <c r="AC11" s="87">
        <f t="shared" si="5"/>
        <v>6</v>
      </c>
      <c r="AD11" s="86">
        <f>IF(K11="",0,IF(LEFT(K11,1)="-",ABS(K11),(IF(K11&gt;9,K11+2,11))))</f>
        <v>11</v>
      </c>
      <c r="AE11" s="87">
        <f t="shared" si="6"/>
        <v>5</v>
      </c>
      <c r="AF11" s="86">
        <f>IF(M11="",0,IF(LEFT(M11,1)="-",ABS(M11),(IF(M11&gt;9,M11+2,11))))</f>
        <v>0</v>
      </c>
      <c r="AG11" s="87">
        <f t="shared" si="7"/>
        <v>0</v>
      </c>
      <c r="AH11" s="86">
        <f t="shared" si="8"/>
        <v>0</v>
      </c>
      <c r="AI11" s="87">
        <f t="shared" si="9"/>
        <v>0</v>
      </c>
    </row>
    <row r="12" spans="1:35" ht="16.5" outlineLevel="1" thickBot="1">
      <c r="A12" s="69" t="s">
        <v>40</v>
      </c>
      <c r="B12" s="177"/>
      <c r="C12" s="88" t="str">
        <f>IF(C4&gt;"",C4,"")</f>
        <v>Jansons Rolands</v>
      </c>
      <c r="D12" s="89" t="str">
        <f>IF(C7&gt;"",C7,"")</f>
        <v>Larkin Stepan</v>
      </c>
      <c r="E12" s="64"/>
      <c r="F12" s="65"/>
      <c r="G12" s="291">
        <v>8</v>
      </c>
      <c r="H12" s="292"/>
      <c r="I12" s="291">
        <v>9</v>
      </c>
      <c r="J12" s="292"/>
      <c r="K12" s="291">
        <v>5</v>
      </c>
      <c r="L12" s="292"/>
      <c r="M12" s="291"/>
      <c r="N12" s="292"/>
      <c r="O12" s="291"/>
      <c r="P12" s="292"/>
      <c r="Q12" s="73">
        <f t="shared" si="0"/>
        <v>3</v>
      </c>
      <c r="R12" s="74">
        <f t="shared" si="1"/>
        <v>0</v>
      </c>
      <c r="S12" s="84"/>
      <c r="T12" s="85"/>
      <c r="V12" s="77">
        <f t="shared" si="2"/>
        <v>33</v>
      </c>
      <c r="W12" s="78">
        <f t="shared" si="2"/>
        <v>22</v>
      </c>
      <c r="X12" s="79">
        <f t="shared" si="3"/>
        <v>11</v>
      </c>
      <c r="Z12" s="86">
        <f aca="true" t="shared" si="10" ref="Z12:AF15">IF(G12="",0,IF(LEFT(G12,1)="-",ABS(G12),(IF(G12&gt;9,G12+2,11))))</f>
        <v>11</v>
      </c>
      <c r="AA12" s="87">
        <f t="shared" si="4"/>
        <v>8</v>
      </c>
      <c r="AB12" s="86">
        <f t="shared" si="10"/>
        <v>11</v>
      </c>
      <c r="AC12" s="87">
        <f t="shared" si="5"/>
        <v>9</v>
      </c>
      <c r="AD12" s="86">
        <f t="shared" si="10"/>
        <v>11</v>
      </c>
      <c r="AE12" s="87">
        <f t="shared" si="6"/>
        <v>5</v>
      </c>
      <c r="AF12" s="86">
        <f t="shared" si="10"/>
        <v>0</v>
      </c>
      <c r="AG12" s="87">
        <f t="shared" si="7"/>
        <v>0</v>
      </c>
      <c r="AH12" s="86">
        <f t="shared" si="8"/>
        <v>0</v>
      </c>
      <c r="AI12" s="87">
        <f t="shared" si="9"/>
        <v>0</v>
      </c>
    </row>
    <row r="13" spans="1:35" ht="15.75" outlineLevel="1">
      <c r="A13" s="69" t="s">
        <v>41</v>
      </c>
      <c r="B13" s="177"/>
      <c r="C13" s="70" t="str">
        <f>IF(C5&gt;"",C5,"")</f>
        <v>Holmqvist Jens</v>
      </c>
      <c r="D13" s="82" t="str">
        <f>IF(C6&gt;"",C6,"")</f>
        <v>Åhlander Samuel</v>
      </c>
      <c r="E13" s="56"/>
      <c r="F13" s="72"/>
      <c r="G13" s="286">
        <v>5</v>
      </c>
      <c r="H13" s="287"/>
      <c r="I13" s="286">
        <v>-6</v>
      </c>
      <c r="J13" s="287"/>
      <c r="K13" s="286">
        <v>8</v>
      </c>
      <c r="L13" s="287"/>
      <c r="M13" s="286">
        <v>10</v>
      </c>
      <c r="N13" s="287"/>
      <c r="O13" s="286"/>
      <c r="P13" s="287"/>
      <c r="Q13" s="73">
        <f t="shared" si="0"/>
        <v>3</v>
      </c>
      <c r="R13" s="74">
        <f t="shared" si="1"/>
        <v>1</v>
      </c>
      <c r="S13" s="84"/>
      <c r="T13" s="85"/>
      <c r="V13" s="77">
        <f t="shared" si="2"/>
        <v>40</v>
      </c>
      <c r="W13" s="78">
        <f t="shared" si="2"/>
        <v>34</v>
      </c>
      <c r="X13" s="79">
        <f t="shared" si="3"/>
        <v>6</v>
      </c>
      <c r="Z13" s="86">
        <f t="shared" si="10"/>
        <v>11</v>
      </c>
      <c r="AA13" s="87">
        <f t="shared" si="4"/>
        <v>5</v>
      </c>
      <c r="AB13" s="86">
        <f t="shared" si="10"/>
        <v>6</v>
      </c>
      <c r="AC13" s="87">
        <f t="shared" si="5"/>
        <v>11</v>
      </c>
      <c r="AD13" s="86">
        <f t="shared" si="10"/>
        <v>11</v>
      </c>
      <c r="AE13" s="87">
        <f t="shared" si="6"/>
        <v>8</v>
      </c>
      <c r="AF13" s="86">
        <f t="shared" si="10"/>
        <v>12</v>
      </c>
      <c r="AG13" s="87">
        <f t="shared" si="7"/>
        <v>10</v>
      </c>
      <c r="AH13" s="86">
        <f t="shared" si="8"/>
        <v>0</v>
      </c>
      <c r="AI13" s="87">
        <f t="shared" si="9"/>
        <v>0</v>
      </c>
    </row>
    <row r="14" spans="1:35" ht="15.75" outlineLevel="1">
      <c r="A14" s="69" t="s">
        <v>42</v>
      </c>
      <c r="B14" s="177"/>
      <c r="C14" s="70" t="str">
        <f>IF(C4&gt;"",C4,"")</f>
        <v>Jansons Rolands</v>
      </c>
      <c r="D14" s="82" t="str">
        <f>IF(C5&gt;"",C5,"")</f>
        <v>Holmqvist Jens</v>
      </c>
      <c r="E14" s="83"/>
      <c r="F14" s="72"/>
      <c r="G14" s="289">
        <v>4</v>
      </c>
      <c r="H14" s="290"/>
      <c r="I14" s="289">
        <v>-6</v>
      </c>
      <c r="J14" s="290"/>
      <c r="K14" s="293">
        <v>4</v>
      </c>
      <c r="L14" s="290"/>
      <c r="M14" s="289">
        <v>7</v>
      </c>
      <c r="N14" s="290"/>
      <c r="O14" s="289"/>
      <c r="P14" s="290"/>
      <c r="Q14" s="73">
        <f t="shared" si="0"/>
        <v>3</v>
      </c>
      <c r="R14" s="74">
        <f t="shared" si="1"/>
        <v>1</v>
      </c>
      <c r="S14" s="84"/>
      <c r="T14" s="85"/>
      <c r="V14" s="77">
        <f t="shared" si="2"/>
        <v>39</v>
      </c>
      <c r="W14" s="78">
        <f t="shared" si="2"/>
        <v>26</v>
      </c>
      <c r="X14" s="79">
        <f t="shared" si="3"/>
        <v>13</v>
      </c>
      <c r="Z14" s="86">
        <f t="shared" si="10"/>
        <v>11</v>
      </c>
      <c r="AA14" s="87">
        <f t="shared" si="4"/>
        <v>4</v>
      </c>
      <c r="AB14" s="86">
        <f t="shared" si="10"/>
        <v>6</v>
      </c>
      <c r="AC14" s="87">
        <f t="shared" si="5"/>
        <v>11</v>
      </c>
      <c r="AD14" s="86">
        <f t="shared" si="10"/>
        <v>11</v>
      </c>
      <c r="AE14" s="87">
        <f t="shared" si="6"/>
        <v>4</v>
      </c>
      <c r="AF14" s="86">
        <f t="shared" si="10"/>
        <v>11</v>
      </c>
      <c r="AG14" s="87">
        <f t="shared" si="7"/>
        <v>7</v>
      </c>
      <c r="AH14" s="86">
        <f t="shared" si="8"/>
        <v>0</v>
      </c>
      <c r="AI14" s="87">
        <f t="shared" si="9"/>
        <v>0</v>
      </c>
    </row>
    <row r="15" spans="1:35" ht="16.5" outlineLevel="1" thickBot="1">
      <c r="A15" s="90" t="s">
        <v>43</v>
      </c>
      <c r="B15" s="178"/>
      <c r="C15" s="91" t="str">
        <f>IF(C6&gt;"",C6,"")</f>
        <v>Åhlander Samuel</v>
      </c>
      <c r="D15" s="92" t="str">
        <f>IF(C7&gt;"",C7,"")</f>
        <v>Larkin Stepan</v>
      </c>
      <c r="E15" s="93"/>
      <c r="F15" s="94"/>
      <c r="G15" s="294">
        <v>9</v>
      </c>
      <c r="H15" s="295"/>
      <c r="I15" s="294">
        <v>2</v>
      </c>
      <c r="J15" s="295"/>
      <c r="K15" s="294">
        <v>3</v>
      </c>
      <c r="L15" s="295"/>
      <c r="M15" s="294"/>
      <c r="N15" s="295"/>
      <c r="O15" s="294"/>
      <c r="P15" s="295"/>
      <c r="Q15" s="95">
        <f t="shared" si="0"/>
        <v>3</v>
      </c>
      <c r="R15" s="96">
        <f t="shared" si="1"/>
        <v>0</v>
      </c>
      <c r="S15" s="97"/>
      <c r="T15" s="98"/>
      <c r="V15" s="77">
        <f t="shared" si="2"/>
        <v>33</v>
      </c>
      <c r="W15" s="78">
        <f t="shared" si="2"/>
        <v>14</v>
      </c>
      <c r="X15" s="79">
        <f t="shared" si="3"/>
        <v>19</v>
      </c>
      <c r="Z15" s="99">
        <f t="shared" si="10"/>
        <v>11</v>
      </c>
      <c r="AA15" s="100">
        <f t="shared" si="4"/>
        <v>9</v>
      </c>
      <c r="AB15" s="99">
        <f t="shared" si="10"/>
        <v>11</v>
      </c>
      <c r="AC15" s="100">
        <f t="shared" si="5"/>
        <v>2</v>
      </c>
      <c r="AD15" s="99">
        <f t="shared" si="10"/>
        <v>11</v>
      </c>
      <c r="AE15" s="100">
        <f t="shared" si="6"/>
        <v>3</v>
      </c>
      <c r="AF15" s="99">
        <f t="shared" si="10"/>
        <v>0</v>
      </c>
      <c r="AG15" s="100">
        <f t="shared" si="7"/>
        <v>0</v>
      </c>
      <c r="AH15" s="99">
        <f t="shared" si="8"/>
        <v>0</v>
      </c>
      <c r="AI15" s="100">
        <f t="shared" si="9"/>
        <v>0</v>
      </c>
    </row>
    <row r="16" ht="16.5" thickBot="1" thickTop="1"/>
    <row r="17" spans="1:20" ht="16.5" thickTop="1">
      <c r="A17" s="2"/>
      <c r="B17" s="173"/>
      <c r="C17" s="3" t="s">
        <v>6</v>
      </c>
      <c r="D17" s="4"/>
      <c r="E17" s="4"/>
      <c r="F17" s="4"/>
      <c r="G17" s="5"/>
      <c r="H17" s="4"/>
      <c r="I17" s="6" t="s">
        <v>7</v>
      </c>
      <c r="J17" s="7"/>
      <c r="K17" s="222" t="s">
        <v>118</v>
      </c>
      <c r="L17" s="223"/>
      <c r="M17" s="223"/>
      <c r="N17" s="224"/>
      <c r="O17" s="225" t="s">
        <v>13</v>
      </c>
      <c r="P17" s="226"/>
      <c r="Q17" s="226"/>
      <c r="R17" s="227">
        <v>2</v>
      </c>
      <c r="S17" s="269"/>
      <c r="T17" s="270"/>
    </row>
    <row r="18" spans="1:20" ht="16.5" thickBot="1">
      <c r="A18" s="8"/>
      <c r="B18" s="174"/>
      <c r="C18" s="9" t="s">
        <v>9</v>
      </c>
      <c r="D18" s="10" t="s">
        <v>14</v>
      </c>
      <c r="E18" s="229">
        <v>5</v>
      </c>
      <c r="F18" s="230"/>
      <c r="G18" s="231"/>
      <c r="H18" s="232" t="s">
        <v>15</v>
      </c>
      <c r="I18" s="233"/>
      <c r="J18" s="233"/>
      <c r="K18" s="234">
        <v>41574</v>
      </c>
      <c r="L18" s="234"/>
      <c r="M18" s="234"/>
      <c r="N18" s="235"/>
      <c r="O18" s="11" t="s">
        <v>16</v>
      </c>
      <c r="P18" s="12"/>
      <c r="Q18" s="12"/>
      <c r="R18" s="236">
        <v>0.5416666666666666</v>
      </c>
      <c r="S18" s="237"/>
      <c r="T18" s="238"/>
    </row>
    <row r="19" spans="1:24" ht="16.5" thickTop="1">
      <c r="A19" s="13"/>
      <c r="B19" s="14" t="s">
        <v>138</v>
      </c>
      <c r="C19" s="14" t="s">
        <v>17</v>
      </c>
      <c r="D19" s="15" t="s">
        <v>18</v>
      </c>
      <c r="E19" s="271" t="s">
        <v>19</v>
      </c>
      <c r="F19" s="272"/>
      <c r="G19" s="271" t="s">
        <v>20</v>
      </c>
      <c r="H19" s="272"/>
      <c r="I19" s="271" t="s">
        <v>21</v>
      </c>
      <c r="J19" s="272"/>
      <c r="K19" s="271" t="s">
        <v>22</v>
      </c>
      <c r="L19" s="272"/>
      <c r="M19" s="271"/>
      <c r="N19" s="272"/>
      <c r="O19" s="16" t="s">
        <v>23</v>
      </c>
      <c r="P19" s="17" t="s">
        <v>24</v>
      </c>
      <c r="Q19" s="18" t="s">
        <v>25</v>
      </c>
      <c r="R19" s="19"/>
      <c r="S19" s="273" t="s">
        <v>26</v>
      </c>
      <c r="T19" s="274"/>
      <c r="V19" s="20" t="s">
        <v>27</v>
      </c>
      <c r="W19" s="21"/>
      <c r="X19" s="22" t="s">
        <v>28</v>
      </c>
    </row>
    <row r="20" spans="1:24" ht="15">
      <c r="A20" s="23" t="s">
        <v>19</v>
      </c>
      <c r="B20" s="24">
        <v>1450</v>
      </c>
      <c r="C20" s="24" t="s">
        <v>67</v>
      </c>
      <c r="D20" s="25" t="s">
        <v>1</v>
      </c>
      <c r="E20" s="26"/>
      <c r="F20" s="27"/>
      <c r="G20" s="28">
        <f>+Q30</f>
        <v>3</v>
      </c>
      <c r="H20" s="29">
        <f>+R30</f>
        <v>1</v>
      </c>
      <c r="I20" s="28">
        <f>Q26</f>
        <v>2</v>
      </c>
      <c r="J20" s="29">
        <f>R26</f>
        <v>3</v>
      </c>
      <c r="K20" s="28">
        <f>Q28</f>
        <v>3</v>
      </c>
      <c r="L20" s="29">
        <f>R28</f>
        <v>0</v>
      </c>
      <c r="M20" s="28"/>
      <c r="N20" s="29"/>
      <c r="O20" s="30">
        <f>IF(SUM(E20:N20)=0,"",COUNTIF(F20:F23,"3"))</f>
        <v>2</v>
      </c>
      <c r="P20" s="31">
        <f>IF(SUM(F20:O20)=0,"",COUNTIF(E20:E23,"3"))</f>
        <v>1</v>
      </c>
      <c r="Q20" s="32">
        <f>IF(SUM(E20:N20)=0,"",SUM(F20:F23))</f>
        <v>8</v>
      </c>
      <c r="R20" s="33">
        <f>IF(SUM(E20:N20)=0,"",SUM(E20:E23))</f>
        <v>4</v>
      </c>
      <c r="S20" s="275">
        <v>2</v>
      </c>
      <c r="T20" s="276"/>
      <c r="V20" s="34">
        <f>+V26+V28+V30</f>
        <v>116</v>
      </c>
      <c r="W20" s="35">
        <f>+W26+W28+W30</f>
        <v>94</v>
      </c>
      <c r="X20" s="36">
        <f>+V20-W20</f>
        <v>22</v>
      </c>
    </row>
    <row r="21" spans="1:24" ht="15">
      <c r="A21" s="37" t="s">
        <v>20</v>
      </c>
      <c r="B21" s="24">
        <v>1433</v>
      </c>
      <c r="C21" s="24" t="s">
        <v>51</v>
      </c>
      <c r="D21" s="38" t="s">
        <v>12</v>
      </c>
      <c r="E21" s="39">
        <f>+R30</f>
        <v>1</v>
      </c>
      <c r="F21" s="40">
        <f>+Q30</f>
        <v>3</v>
      </c>
      <c r="G21" s="41"/>
      <c r="H21" s="42"/>
      <c r="I21" s="39">
        <f>Q29</f>
        <v>3</v>
      </c>
      <c r="J21" s="40">
        <f>R29</f>
        <v>0</v>
      </c>
      <c r="K21" s="39">
        <f>Q27</f>
        <v>3</v>
      </c>
      <c r="L21" s="40">
        <f>R27</f>
        <v>0</v>
      </c>
      <c r="M21" s="39"/>
      <c r="N21" s="40"/>
      <c r="O21" s="30">
        <f>IF(SUM(E21:N21)=0,"",COUNTIF(H20:H23,"3"))</f>
        <v>2</v>
      </c>
      <c r="P21" s="31">
        <f>IF(SUM(F21:O21)=0,"",COUNTIF(G20:G23,"3"))</f>
        <v>1</v>
      </c>
      <c r="Q21" s="32">
        <f>IF(SUM(E21:N21)=0,"",SUM(H20:H23))</f>
        <v>7</v>
      </c>
      <c r="R21" s="33">
        <f>IF(SUM(E21:N21)=0,"",SUM(G20:G23))</f>
        <v>3</v>
      </c>
      <c r="S21" s="275">
        <v>1</v>
      </c>
      <c r="T21" s="276"/>
      <c r="V21" s="34">
        <f>+V27+V29+W30</f>
        <v>101</v>
      </c>
      <c r="W21" s="35">
        <f>+W27+W29+V30</f>
        <v>93</v>
      </c>
      <c r="X21" s="36">
        <f>+V21-W21</f>
        <v>8</v>
      </c>
    </row>
    <row r="22" spans="1:24" ht="15">
      <c r="A22" s="37" t="s">
        <v>21</v>
      </c>
      <c r="B22" s="24">
        <v>1260</v>
      </c>
      <c r="C22" s="24" t="s">
        <v>44</v>
      </c>
      <c r="D22" s="38" t="s">
        <v>3</v>
      </c>
      <c r="E22" s="39">
        <f>+R26</f>
        <v>3</v>
      </c>
      <c r="F22" s="40">
        <f>+Q26</f>
        <v>2</v>
      </c>
      <c r="G22" s="39">
        <f>R29</f>
        <v>0</v>
      </c>
      <c r="H22" s="40">
        <f>Q29</f>
        <v>3</v>
      </c>
      <c r="I22" s="41"/>
      <c r="J22" s="42"/>
      <c r="K22" s="39">
        <f>Q31</f>
        <v>3</v>
      </c>
      <c r="L22" s="40">
        <f>R31</f>
        <v>0</v>
      </c>
      <c r="M22" s="39"/>
      <c r="N22" s="40"/>
      <c r="O22" s="30">
        <f>IF(SUM(E22:N22)=0,"",COUNTIF(J20:J23,"3"))</f>
        <v>2</v>
      </c>
      <c r="P22" s="31">
        <f>IF(SUM(F22:O22)=0,"",COUNTIF(I20:I23,"3"))</f>
        <v>1</v>
      </c>
      <c r="Q22" s="32">
        <f>IF(SUM(E22:N22)=0,"",SUM(J20:J23))</f>
        <v>6</v>
      </c>
      <c r="R22" s="33">
        <f>IF(SUM(E22:N22)=0,"",SUM(I20:I23))</f>
        <v>5</v>
      </c>
      <c r="S22" s="275">
        <v>3</v>
      </c>
      <c r="T22" s="276"/>
      <c r="V22" s="34">
        <f>+W26+W29+V31</f>
        <v>104</v>
      </c>
      <c r="W22" s="35">
        <f>+V26+V29+W31</f>
        <v>97</v>
      </c>
      <c r="X22" s="36">
        <f>+V22-W22</f>
        <v>7</v>
      </c>
    </row>
    <row r="23" spans="1:24" ht="15.75" thickBot="1">
      <c r="A23" s="43" t="s">
        <v>22</v>
      </c>
      <c r="B23" s="44">
        <v>1138</v>
      </c>
      <c r="C23" s="44" t="s">
        <v>54</v>
      </c>
      <c r="D23" s="45" t="s">
        <v>55</v>
      </c>
      <c r="E23" s="46">
        <f>R28</f>
        <v>0</v>
      </c>
      <c r="F23" s="47">
        <f>Q28</f>
        <v>3</v>
      </c>
      <c r="G23" s="46">
        <f>R27</f>
        <v>0</v>
      </c>
      <c r="H23" s="47">
        <f>Q27</f>
        <v>3</v>
      </c>
      <c r="I23" s="46">
        <f>R31</f>
        <v>0</v>
      </c>
      <c r="J23" s="47">
        <f>Q31</f>
        <v>3</v>
      </c>
      <c r="K23" s="48"/>
      <c r="L23" s="49"/>
      <c r="M23" s="46"/>
      <c r="N23" s="47"/>
      <c r="O23" s="50">
        <f>IF(SUM(E23:N23)=0,"",COUNTIF(L20:L23,"3"))</f>
        <v>0</v>
      </c>
      <c r="P23" s="51">
        <f>IF(SUM(F23:O23)=0,"",COUNTIF(K20:K23,"3"))</f>
        <v>3</v>
      </c>
      <c r="Q23" s="52">
        <f>IF(SUM(E23:N24)=0,"",SUM(L20:L23))</f>
        <v>0</v>
      </c>
      <c r="R23" s="53">
        <f>IF(SUM(E23:N23)=0,"",SUM(K20:K23))</f>
        <v>9</v>
      </c>
      <c r="S23" s="277">
        <v>4</v>
      </c>
      <c r="T23" s="278"/>
      <c r="V23" s="34">
        <f>+W27+W28+W31</f>
        <v>68</v>
      </c>
      <c r="W23" s="35">
        <f>+V27+V28+V31</f>
        <v>105</v>
      </c>
      <c r="X23" s="36">
        <f>+V23-W23</f>
        <v>-37</v>
      </c>
    </row>
    <row r="24" spans="1:25" ht="16.5" outlineLevel="1" thickTop="1">
      <c r="A24" s="54"/>
      <c r="B24" s="175"/>
      <c r="C24" s="55" t="s">
        <v>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V24" s="59"/>
      <c r="W24" s="60" t="s">
        <v>30</v>
      </c>
      <c r="X24" s="61">
        <f>SUM(X20:X23)</f>
        <v>0</v>
      </c>
      <c r="Y24" s="60" t="str">
        <f>IF(X24=0,"OK","Virhe")</f>
        <v>OK</v>
      </c>
    </row>
    <row r="25" spans="1:24" ht="16.5" outlineLevel="1" thickBot="1">
      <c r="A25" s="62"/>
      <c r="B25" s="176"/>
      <c r="C25" s="63" t="s">
        <v>31</v>
      </c>
      <c r="D25" s="64"/>
      <c r="E25" s="64"/>
      <c r="F25" s="65"/>
      <c r="G25" s="279" t="s">
        <v>32</v>
      </c>
      <c r="H25" s="280"/>
      <c r="I25" s="281" t="s">
        <v>33</v>
      </c>
      <c r="J25" s="280"/>
      <c r="K25" s="281" t="s">
        <v>34</v>
      </c>
      <c r="L25" s="280"/>
      <c r="M25" s="281" t="s">
        <v>35</v>
      </c>
      <c r="N25" s="280"/>
      <c r="O25" s="281" t="s">
        <v>36</v>
      </c>
      <c r="P25" s="280"/>
      <c r="Q25" s="282" t="s">
        <v>37</v>
      </c>
      <c r="R25" s="283"/>
      <c r="T25" s="66"/>
      <c r="V25" s="67" t="s">
        <v>27</v>
      </c>
      <c r="W25" s="68"/>
      <c r="X25" s="22" t="s">
        <v>28</v>
      </c>
    </row>
    <row r="26" spans="1:35" ht="15.75" outlineLevel="1">
      <c r="A26" s="69" t="s">
        <v>38</v>
      </c>
      <c r="B26" s="177"/>
      <c r="C26" s="70" t="str">
        <f>IF(C20&gt;"",C20,"")</f>
        <v>Lundh Wiktor</v>
      </c>
      <c r="D26" s="71" t="str">
        <f>IF(C22&gt;"",C22,"")</f>
        <v>Lukk Delia</v>
      </c>
      <c r="E26" s="56"/>
      <c r="F26" s="72"/>
      <c r="G26" s="284">
        <v>-7</v>
      </c>
      <c r="H26" s="285"/>
      <c r="I26" s="286">
        <v>7</v>
      </c>
      <c r="J26" s="287"/>
      <c r="K26" s="286">
        <v>-8</v>
      </c>
      <c r="L26" s="287"/>
      <c r="M26" s="286">
        <v>9</v>
      </c>
      <c r="N26" s="287"/>
      <c r="O26" s="288">
        <v>-7</v>
      </c>
      <c r="P26" s="287"/>
      <c r="Q26" s="73">
        <f aca="true" t="shared" si="11" ref="Q26:Q31">IF(COUNT(G26:O26)=0,"",COUNTIF(G26:O26,"&gt;=0"))</f>
        <v>2</v>
      </c>
      <c r="R26" s="74">
        <f aca="true" t="shared" si="12" ref="R26:R31">IF(COUNT(G26:O26)=0,"",(IF(LEFT(G26,1)="-",1,0)+IF(LEFT(I26,1)="-",1,0)+IF(LEFT(K26,1)="-",1,0)+IF(LEFT(M26,1)="-",1,0)+IF(LEFT(O26,1)="-",1,0)))</f>
        <v>3</v>
      </c>
      <c r="S26" s="75"/>
      <c r="T26" s="76"/>
      <c r="V26" s="77">
        <f aca="true" t="shared" si="13" ref="V26:W31">+Z26+AB26+AD26+AF26+AH26</f>
        <v>44</v>
      </c>
      <c r="W26" s="78">
        <f t="shared" si="13"/>
        <v>49</v>
      </c>
      <c r="X26" s="79">
        <f aca="true" t="shared" si="14" ref="X26:X31">+V26-W26</f>
        <v>-5</v>
      </c>
      <c r="Z26" s="80">
        <f>IF(G26="",0,IF(LEFT(G26,1)="-",ABS(G26),(IF(G26&gt;9,G26+2,11))))</f>
        <v>7</v>
      </c>
      <c r="AA26" s="81">
        <f aca="true" t="shared" si="15" ref="AA26:AA31">IF(G26="",0,IF(LEFT(G26,1)="-",(IF(ABS(G26)&gt;9,(ABS(G26)+2),11)),G26))</f>
        <v>11</v>
      </c>
      <c r="AB26" s="80">
        <f>IF(I26="",0,IF(LEFT(I26,1)="-",ABS(I26),(IF(I26&gt;9,I26+2,11))))</f>
        <v>11</v>
      </c>
      <c r="AC26" s="81">
        <f aca="true" t="shared" si="16" ref="AC26:AC31">IF(I26="",0,IF(LEFT(I26,1)="-",(IF(ABS(I26)&gt;9,(ABS(I26)+2),11)),I26))</f>
        <v>7</v>
      </c>
      <c r="AD26" s="80">
        <f>IF(K26="",0,IF(LEFT(K26,1)="-",ABS(K26),(IF(K26&gt;9,K26+2,11))))</f>
        <v>8</v>
      </c>
      <c r="AE26" s="81">
        <f aca="true" t="shared" si="17" ref="AE26:AE31">IF(K26="",0,IF(LEFT(K26,1)="-",(IF(ABS(K26)&gt;9,(ABS(K26)+2),11)),K26))</f>
        <v>11</v>
      </c>
      <c r="AF26" s="80">
        <f>IF(M26="",0,IF(LEFT(M26,1)="-",ABS(M26),(IF(M26&gt;9,M26+2,11))))</f>
        <v>11</v>
      </c>
      <c r="AG26" s="81">
        <f aca="true" t="shared" si="18" ref="AG26:AG31">IF(M26="",0,IF(LEFT(M26,1)="-",(IF(ABS(M26)&gt;9,(ABS(M26)+2),11)),M26))</f>
        <v>9</v>
      </c>
      <c r="AH26" s="80">
        <f aca="true" t="shared" si="19" ref="AH26:AH31">IF(O26="",0,IF(LEFT(O26,1)="-",ABS(O26),(IF(O26&gt;9,O26+2,11))))</f>
        <v>7</v>
      </c>
      <c r="AI26" s="81">
        <f aca="true" t="shared" si="20" ref="AI26:AI31">IF(O26="",0,IF(LEFT(O26,1)="-",(IF(ABS(O26)&gt;9,(ABS(O26)+2),11)),O26))</f>
        <v>11</v>
      </c>
    </row>
    <row r="27" spans="1:35" ht="15.75" outlineLevel="1">
      <c r="A27" s="69" t="s">
        <v>39</v>
      </c>
      <c r="B27" s="177"/>
      <c r="C27" s="70" t="str">
        <f>IF(C21&gt;"",C21,"")</f>
        <v>Brinaru Benjamin</v>
      </c>
      <c r="D27" s="82" t="str">
        <f>IF(C23&gt;"",C23,"")</f>
        <v>Jokinen Paul</v>
      </c>
      <c r="E27" s="83"/>
      <c r="F27" s="72"/>
      <c r="G27" s="289">
        <v>10</v>
      </c>
      <c r="H27" s="290"/>
      <c r="I27" s="289">
        <v>8</v>
      </c>
      <c r="J27" s="290"/>
      <c r="K27" s="289">
        <v>14</v>
      </c>
      <c r="L27" s="290"/>
      <c r="M27" s="289"/>
      <c r="N27" s="290"/>
      <c r="O27" s="289"/>
      <c r="P27" s="290"/>
      <c r="Q27" s="73">
        <f t="shared" si="11"/>
        <v>3</v>
      </c>
      <c r="R27" s="74">
        <f t="shared" si="12"/>
        <v>0</v>
      </c>
      <c r="S27" s="84"/>
      <c r="T27" s="85"/>
      <c r="V27" s="77">
        <f t="shared" si="13"/>
        <v>39</v>
      </c>
      <c r="W27" s="78">
        <f t="shared" si="13"/>
        <v>32</v>
      </c>
      <c r="X27" s="79">
        <f t="shared" si="14"/>
        <v>7</v>
      </c>
      <c r="Z27" s="86">
        <f>IF(G27="",0,IF(LEFT(G27,1)="-",ABS(G27),(IF(G27&gt;9,G27+2,11))))</f>
        <v>12</v>
      </c>
      <c r="AA27" s="87">
        <f t="shared" si="15"/>
        <v>10</v>
      </c>
      <c r="AB27" s="86">
        <f>IF(I27="",0,IF(LEFT(I27,1)="-",ABS(I27),(IF(I27&gt;9,I27+2,11))))</f>
        <v>11</v>
      </c>
      <c r="AC27" s="87">
        <f t="shared" si="16"/>
        <v>8</v>
      </c>
      <c r="AD27" s="86">
        <f>IF(K27="",0,IF(LEFT(K27,1)="-",ABS(K27),(IF(K27&gt;9,K27+2,11))))</f>
        <v>16</v>
      </c>
      <c r="AE27" s="87">
        <f t="shared" si="17"/>
        <v>14</v>
      </c>
      <c r="AF27" s="86">
        <f>IF(M27="",0,IF(LEFT(M27,1)="-",ABS(M27),(IF(M27&gt;9,M27+2,11))))</f>
        <v>0</v>
      </c>
      <c r="AG27" s="87">
        <f t="shared" si="18"/>
        <v>0</v>
      </c>
      <c r="AH27" s="86">
        <f t="shared" si="19"/>
        <v>0</v>
      </c>
      <c r="AI27" s="87">
        <f t="shared" si="20"/>
        <v>0</v>
      </c>
    </row>
    <row r="28" spans="1:35" ht="16.5" outlineLevel="1" thickBot="1">
      <c r="A28" s="69" t="s">
        <v>40</v>
      </c>
      <c r="B28" s="177"/>
      <c r="C28" s="88" t="str">
        <f>IF(C20&gt;"",C20,"")</f>
        <v>Lundh Wiktor</v>
      </c>
      <c r="D28" s="89" t="str">
        <f>IF(C23&gt;"",C23,"")</f>
        <v>Jokinen Paul</v>
      </c>
      <c r="E28" s="64"/>
      <c r="F28" s="65"/>
      <c r="G28" s="291">
        <v>3</v>
      </c>
      <c r="H28" s="292"/>
      <c r="I28" s="291">
        <v>8</v>
      </c>
      <c r="J28" s="292"/>
      <c r="K28" s="291">
        <v>5</v>
      </c>
      <c r="L28" s="292"/>
      <c r="M28" s="291"/>
      <c r="N28" s="292"/>
      <c r="O28" s="291"/>
      <c r="P28" s="292"/>
      <c r="Q28" s="73">
        <f t="shared" si="11"/>
        <v>3</v>
      </c>
      <c r="R28" s="74">
        <f t="shared" si="12"/>
        <v>0</v>
      </c>
      <c r="S28" s="84"/>
      <c r="T28" s="85"/>
      <c r="V28" s="77">
        <f t="shared" si="13"/>
        <v>33</v>
      </c>
      <c r="W28" s="78">
        <f t="shared" si="13"/>
        <v>16</v>
      </c>
      <c r="X28" s="79">
        <f t="shared" si="14"/>
        <v>17</v>
      </c>
      <c r="Z28" s="86">
        <f aca="true" t="shared" si="21" ref="Z28:AF31">IF(G28="",0,IF(LEFT(G28,1)="-",ABS(G28),(IF(G28&gt;9,G28+2,11))))</f>
        <v>11</v>
      </c>
      <c r="AA28" s="87">
        <f t="shared" si="15"/>
        <v>3</v>
      </c>
      <c r="AB28" s="86">
        <f t="shared" si="21"/>
        <v>11</v>
      </c>
      <c r="AC28" s="87">
        <f t="shared" si="16"/>
        <v>8</v>
      </c>
      <c r="AD28" s="86">
        <f t="shared" si="21"/>
        <v>11</v>
      </c>
      <c r="AE28" s="87">
        <f t="shared" si="17"/>
        <v>5</v>
      </c>
      <c r="AF28" s="86">
        <f t="shared" si="21"/>
        <v>0</v>
      </c>
      <c r="AG28" s="87">
        <f t="shared" si="18"/>
        <v>0</v>
      </c>
      <c r="AH28" s="86">
        <f t="shared" si="19"/>
        <v>0</v>
      </c>
      <c r="AI28" s="87">
        <f t="shared" si="20"/>
        <v>0</v>
      </c>
    </row>
    <row r="29" spans="1:35" ht="15.75" outlineLevel="1">
      <c r="A29" s="69" t="s">
        <v>41</v>
      </c>
      <c r="B29" s="177"/>
      <c r="C29" s="70" t="str">
        <f>IF(C21&gt;"",C21,"")</f>
        <v>Brinaru Benjamin</v>
      </c>
      <c r="D29" s="82" t="str">
        <f>IF(C22&gt;"",C22,"")</f>
        <v>Lukk Delia</v>
      </c>
      <c r="E29" s="56"/>
      <c r="F29" s="72"/>
      <c r="G29" s="286">
        <v>7</v>
      </c>
      <c r="H29" s="287"/>
      <c r="I29" s="286">
        <v>8</v>
      </c>
      <c r="J29" s="287"/>
      <c r="K29" s="286">
        <v>7</v>
      </c>
      <c r="L29" s="287"/>
      <c r="M29" s="286"/>
      <c r="N29" s="287"/>
      <c r="O29" s="286"/>
      <c r="P29" s="287"/>
      <c r="Q29" s="73">
        <f t="shared" si="11"/>
        <v>3</v>
      </c>
      <c r="R29" s="74">
        <f t="shared" si="12"/>
        <v>0</v>
      </c>
      <c r="S29" s="84"/>
      <c r="T29" s="85"/>
      <c r="V29" s="77">
        <f t="shared" si="13"/>
        <v>33</v>
      </c>
      <c r="W29" s="78">
        <f t="shared" si="13"/>
        <v>22</v>
      </c>
      <c r="X29" s="79">
        <f t="shared" si="14"/>
        <v>11</v>
      </c>
      <c r="Z29" s="86">
        <f t="shared" si="21"/>
        <v>11</v>
      </c>
      <c r="AA29" s="87">
        <f t="shared" si="15"/>
        <v>7</v>
      </c>
      <c r="AB29" s="86">
        <f t="shared" si="21"/>
        <v>11</v>
      </c>
      <c r="AC29" s="87">
        <f t="shared" si="16"/>
        <v>8</v>
      </c>
      <c r="AD29" s="86">
        <f t="shared" si="21"/>
        <v>11</v>
      </c>
      <c r="AE29" s="87">
        <f t="shared" si="17"/>
        <v>7</v>
      </c>
      <c r="AF29" s="86">
        <f t="shared" si="21"/>
        <v>0</v>
      </c>
      <c r="AG29" s="87">
        <f t="shared" si="18"/>
        <v>0</v>
      </c>
      <c r="AH29" s="86">
        <f t="shared" si="19"/>
        <v>0</v>
      </c>
      <c r="AI29" s="87">
        <f t="shared" si="20"/>
        <v>0</v>
      </c>
    </row>
    <row r="30" spans="1:35" ht="15.75" outlineLevel="1">
      <c r="A30" s="69" t="s">
        <v>42</v>
      </c>
      <c r="B30" s="177"/>
      <c r="C30" s="70" t="str">
        <f>IF(C20&gt;"",C20,"")</f>
        <v>Lundh Wiktor</v>
      </c>
      <c r="D30" s="82" t="str">
        <f>IF(C21&gt;"",C21,"")</f>
        <v>Brinaru Benjamin</v>
      </c>
      <c r="E30" s="83"/>
      <c r="F30" s="72"/>
      <c r="G30" s="289">
        <v>-5</v>
      </c>
      <c r="H30" s="290"/>
      <c r="I30" s="289">
        <v>5</v>
      </c>
      <c r="J30" s="290"/>
      <c r="K30" s="293">
        <v>3</v>
      </c>
      <c r="L30" s="290"/>
      <c r="M30" s="289">
        <v>10</v>
      </c>
      <c r="N30" s="290"/>
      <c r="O30" s="289"/>
      <c r="P30" s="290"/>
      <c r="Q30" s="73">
        <f t="shared" si="11"/>
        <v>3</v>
      </c>
      <c r="R30" s="74">
        <f t="shared" si="12"/>
        <v>1</v>
      </c>
      <c r="S30" s="84"/>
      <c r="T30" s="85"/>
      <c r="V30" s="77">
        <f t="shared" si="13"/>
        <v>39</v>
      </c>
      <c r="W30" s="78">
        <f t="shared" si="13"/>
        <v>29</v>
      </c>
      <c r="X30" s="79">
        <f t="shared" si="14"/>
        <v>10</v>
      </c>
      <c r="Z30" s="86">
        <f t="shared" si="21"/>
        <v>5</v>
      </c>
      <c r="AA30" s="87">
        <f t="shared" si="15"/>
        <v>11</v>
      </c>
      <c r="AB30" s="86">
        <f t="shared" si="21"/>
        <v>11</v>
      </c>
      <c r="AC30" s="87">
        <f t="shared" si="16"/>
        <v>5</v>
      </c>
      <c r="AD30" s="86">
        <f t="shared" si="21"/>
        <v>11</v>
      </c>
      <c r="AE30" s="87">
        <f t="shared" si="17"/>
        <v>3</v>
      </c>
      <c r="AF30" s="86">
        <f t="shared" si="21"/>
        <v>12</v>
      </c>
      <c r="AG30" s="87">
        <f t="shared" si="18"/>
        <v>10</v>
      </c>
      <c r="AH30" s="86">
        <f t="shared" si="19"/>
        <v>0</v>
      </c>
      <c r="AI30" s="87">
        <f t="shared" si="20"/>
        <v>0</v>
      </c>
    </row>
    <row r="31" spans="1:35" ht="16.5" outlineLevel="1" thickBot="1">
      <c r="A31" s="90" t="s">
        <v>43</v>
      </c>
      <c r="B31" s="178"/>
      <c r="C31" s="91" t="str">
        <f>IF(C22&gt;"",C22,"")</f>
        <v>Lukk Delia</v>
      </c>
      <c r="D31" s="92" t="str">
        <f>IF(C23&gt;"",C23,"")</f>
        <v>Jokinen Paul</v>
      </c>
      <c r="E31" s="93"/>
      <c r="F31" s="94"/>
      <c r="G31" s="294">
        <v>3</v>
      </c>
      <c r="H31" s="295"/>
      <c r="I31" s="294">
        <v>9</v>
      </c>
      <c r="J31" s="295"/>
      <c r="K31" s="294">
        <v>8</v>
      </c>
      <c r="L31" s="295"/>
      <c r="M31" s="294"/>
      <c r="N31" s="295"/>
      <c r="O31" s="294"/>
      <c r="P31" s="295"/>
      <c r="Q31" s="95">
        <f t="shared" si="11"/>
        <v>3</v>
      </c>
      <c r="R31" s="96">
        <f t="shared" si="12"/>
        <v>0</v>
      </c>
      <c r="S31" s="97"/>
      <c r="T31" s="98"/>
      <c r="V31" s="77">
        <f t="shared" si="13"/>
        <v>33</v>
      </c>
      <c r="W31" s="78">
        <f t="shared" si="13"/>
        <v>20</v>
      </c>
      <c r="X31" s="79">
        <f t="shared" si="14"/>
        <v>13</v>
      </c>
      <c r="Z31" s="99">
        <f t="shared" si="21"/>
        <v>11</v>
      </c>
      <c r="AA31" s="100">
        <f t="shared" si="15"/>
        <v>3</v>
      </c>
      <c r="AB31" s="99">
        <f t="shared" si="21"/>
        <v>11</v>
      </c>
      <c r="AC31" s="100">
        <f t="shared" si="16"/>
        <v>9</v>
      </c>
      <c r="AD31" s="99">
        <f t="shared" si="21"/>
        <v>11</v>
      </c>
      <c r="AE31" s="100">
        <f t="shared" si="17"/>
        <v>8</v>
      </c>
      <c r="AF31" s="99">
        <f t="shared" si="21"/>
        <v>0</v>
      </c>
      <c r="AG31" s="100">
        <f t="shared" si="18"/>
        <v>0</v>
      </c>
      <c r="AH31" s="99">
        <f t="shared" si="19"/>
        <v>0</v>
      </c>
      <c r="AI31" s="100">
        <f t="shared" si="20"/>
        <v>0</v>
      </c>
    </row>
    <row r="32" ht="16.5" thickBot="1" thickTop="1"/>
    <row r="33" spans="1:20" ht="16.5" thickTop="1">
      <c r="A33" s="2"/>
      <c r="B33" s="173"/>
      <c r="C33" s="3" t="s">
        <v>6</v>
      </c>
      <c r="D33" s="4"/>
      <c r="E33" s="4"/>
      <c r="F33" s="4"/>
      <c r="G33" s="5"/>
      <c r="H33" s="4"/>
      <c r="I33" s="6" t="s">
        <v>7</v>
      </c>
      <c r="J33" s="7"/>
      <c r="K33" s="222" t="s">
        <v>118</v>
      </c>
      <c r="L33" s="223"/>
      <c r="M33" s="223"/>
      <c r="N33" s="224"/>
      <c r="O33" s="225" t="s">
        <v>13</v>
      </c>
      <c r="P33" s="226"/>
      <c r="Q33" s="226"/>
      <c r="R33" s="227">
        <v>3</v>
      </c>
      <c r="S33" s="269"/>
      <c r="T33" s="270"/>
    </row>
    <row r="34" spans="1:20" ht="16.5" thickBot="1">
      <c r="A34" s="8"/>
      <c r="B34" s="174"/>
      <c r="C34" s="9" t="s">
        <v>9</v>
      </c>
      <c r="D34" s="10" t="s">
        <v>14</v>
      </c>
      <c r="E34" s="229">
        <v>4</v>
      </c>
      <c r="F34" s="230"/>
      <c r="G34" s="231"/>
      <c r="H34" s="232" t="s">
        <v>15</v>
      </c>
      <c r="I34" s="233"/>
      <c r="J34" s="233"/>
      <c r="K34" s="234">
        <v>41574</v>
      </c>
      <c r="L34" s="234"/>
      <c r="M34" s="234"/>
      <c r="N34" s="235"/>
      <c r="O34" s="11" t="s">
        <v>16</v>
      </c>
      <c r="P34" s="12"/>
      <c r="Q34" s="12"/>
      <c r="R34" s="236">
        <v>0.5416666666666666</v>
      </c>
      <c r="S34" s="237"/>
      <c r="T34" s="238"/>
    </row>
    <row r="35" spans="1:24" ht="16.5" thickTop="1">
      <c r="A35" s="13"/>
      <c r="B35" s="14" t="s">
        <v>138</v>
      </c>
      <c r="C35" s="14" t="s">
        <v>17</v>
      </c>
      <c r="D35" s="15" t="s">
        <v>18</v>
      </c>
      <c r="E35" s="271" t="s">
        <v>19</v>
      </c>
      <c r="F35" s="272"/>
      <c r="G35" s="271" t="s">
        <v>20</v>
      </c>
      <c r="H35" s="272"/>
      <c r="I35" s="271" t="s">
        <v>21</v>
      </c>
      <c r="J35" s="272"/>
      <c r="K35" s="271" t="s">
        <v>22</v>
      </c>
      <c r="L35" s="272"/>
      <c r="M35" s="271"/>
      <c r="N35" s="272"/>
      <c r="O35" s="16" t="s">
        <v>23</v>
      </c>
      <c r="P35" s="17" t="s">
        <v>24</v>
      </c>
      <c r="Q35" s="18" t="s">
        <v>25</v>
      </c>
      <c r="R35" s="19"/>
      <c r="S35" s="273" t="s">
        <v>26</v>
      </c>
      <c r="T35" s="274"/>
      <c r="V35" s="20" t="s">
        <v>27</v>
      </c>
      <c r="W35" s="21"/>
      <c r="X35" s="22" t="s">
        <v>28</v>
      </c>
    </row>
    <row r="36" spans="1:24" ht="15">
      <c r="A36" s="23" t="s">
        <v>19</v>
      </c>
      <c r="B36" s="24">
        <v>1450</v>
      </c>
      <c r="C36" s="24" t="s">
        <v>53</v>
      </c>
      <c r="D36" s="25" t="s">
        <v>1</v>
      </c>
      <c r="E36" s="26"/>
      <c r="F36" s="27"/>
      <c r="G36" s="28">
        <f>+Q46</f>
        <v>3</v>
      </c>
      <c r="H36" s="29">
        <f>+R46</f>
        <v>2</v>
      </c>
      <c r="I36" s="28">
        <f>Q42</f>
        <v>2</v>
      </c>
      <c r="J36" s="29">
        <f>R42</f>
        <v>3</v>
      </c>
      <c r="K36" s="28">
        <f>Q44</f>
        <v>3</v>
      </c>
      <c r="L36" s="29">
        <f>R44</f>
        <v>0</v>
      </c>
      <c r="M36" s="28"/>
      <c r="N36" s="29"/>
      <c r="O36" s="30">
        <f>IF(SUM(E36:N36)=0,"",COUNTIF(F36:F39,"3"))</f>
        <v>2</v>
      </c>
      <c r="P36" s="31">
        <f>IF(SUM(F36:O36)=0,"",COUNTIF(E36:E39,"3"))</f>
        <v>1</v>
      </c>
      <c r="Q36" s="32">
        <f>IF(SUM(E36:N36)=0,"",SUM(F36:F39))</f>
        <v>8</v>
      </c>
      <c r="R36" s="33">
        <f>IF(SUM(E36:N36)=0,"",SUM(E36:E39))</f>
        <v>5</v>
      </c>
      <c r="S36" s="275">
        <v>1</v>
      </c>
      <c r="T36" s="276"/>
      <c r="V36" s="34">
        <f>+V42+V44+V46</f>
        <v>118</v>
      </c>
      <c r="W36" s="35">
        <f>+W42+W44+W46</f>
        <v>89</v>
      </c>
      <c r="X36" s="36">
        <f>+V36-W36</f>
        <v>29</v>
      </c>
    </row>
    <row r="37" spans="1:24" ht="15">
      <c r="A37" s="37" t="s">
        <v>20</v>
      </c>
      <c r="B37" s="24">
        <v>1422</v>
      </c>
      <c r="C37" s="24" t="s">
        <v>170</v>
      </c>
      <c r="D37" s="38" t="s">
        <v>87</v>
      </c>
      <c r="E37" s="39">
        <f>+R46</f>
        <v>2</v>
      </c>
      <c r="F37" s="40">
        <f>+Q46</f>
        <v>3</v>
      </c>
      <c r="G37" s="41"/>
      <c r="H37" s="42"/>
      <c r="I37" s="39">
        <f>Q45</f>
        <v>3</v>
      </c>
      <c r="J37" s="40">
        <f>R45</f>
        <v>2</v>
      </c>
      <c r="K37" s="39">
        <f>Q43</f>
        <v>3</v>
      </c>
      <c r="L37" s="40">
        <f>R43</f>
        <v>1</v>
      </c>
      <c r="M37" s="39"/>
      <c r="N37" s="40"/>
      <c r="O37" s="30">
        <f>IF(SUM(E37:N37)=0,"",COUNTIF(H36:H39,"3"))</f>
        <v>2</v>
      </c>
      <c r="P37" s="31">
        <f>IF(SUM(F37:O37)=0,"",COUNTIF(G36:G39,"3"))</f>
        <v>1</v>
      </c>
      <c r="Q37" s="32">
        <f>IF(SUM(E37:N37)=0,"",SUM(H36:H39))</f>
        <v>8</v>
      </c>
      <c r="R37" s="33">
        <f>IF(SUM(E37:N37)=0,"",SUM(G36:G39))</f>
        <v>6</v>
      </c>
      <c r="S37" s="275">
        <v>2</v>
      </c>
      <c r="T37" s="276"/>
      <c r="V37" s="34">
        <f>+V43+V45+W46</f>
        <v>122</v>
      </c>
      <c r="W37" s="35">
        <f>+W43+W45+V46</f>
        <v>116</v>
      </c>
      <c r="X37" s="36">
        <f>+V37-W37</f>
        <v>6</v>
      </c>
    </row>
    <row r="38" spans="1:24" ht="15">
      <c r="A38" s="37" t="s">
        <v>21</v>
      </c>
      <c r="B38" s="24">
        <v>1373</v>
      </c>
      <c r="C38" s="24" t="s">
        <v>70</v>
      </c>
      <c r="D38" s="38" t="s">
        <v>48</v>
      </c>
      <c r="E38" s="39">
        <f>+R42</f>
        <v>3</v>
      </c>
      <c r="F38" s="40">
        <f>+Q42</f>
        <v>2</v>
      </c>
      <c r="G38" s="39">
        <f>R45</f>
        <v>2</v>
      </c>
      <c r="H38" s="40">
        <f>Q45</f>
        <v>3</v>
      </c>
      <c r="I38" s="41"/>
      <c r="J38" s="42"/>
      <c r="K38" s="39">
        <f>Q47</f>
        <v>3</v>
      </c>
      <c r="L38" s="40">
        <f>R47</f>
        <v>0</v>
      </c>
      <c r="M38" s="39"/>
      <c r="N38" s="40"/>
      <c r="O38" s="30">
        <f>IF(SUM(E38:N38)=0,"",COUNTIF(J36:J39,"3"))</f>
        <v>2</v>
      </c>
      <c r="P38" s="31">
        <f>IF(SUM(F38:O38)=0,"",COUNTIF(I36:I39,"3"))</f>
        <v>1</v>
      </c>
      <c r="Q38" s="32">
        <f>IF(SUM(E38:N38)=0,"",SUM(J36:J39))</f>
        <v>8</v>
      </c>
      <c r="R38" s="33">
        <f>IF(SUM(E38:N38)=0,"",SUM(I36:I39))</f>
        <v>5</v>
      </c>
      <c r="S38" s="275">
        <v>3</v>
      </c>
      <c r="T38" s="276"/>
      <c r="V38" s="34">
        <f>+W42+W45+V47</f>
        <v>111</v>
      </c>
      <c r="W38" s="35">
        <f>+V42+V45+W47</f>
        <v>96</v>
      </c>
      <c r="X38" s="36">
        <f>+V38-W38</f>
        <v>15</v>
      </c>
    </row>
    <row r="39" spans="1:24" ht="15.75" thickBot="1">
      <c r="A39" s="43" t="s">
        <v>22</v>
      </c>
      <c r="B39" s="44">
        <v>1250</v>
      </c>
      <c r="C39" s="44" t="s">
        <v>68</v>
      </c>
      <c r="D39" s="45" t="s">
        <v>1</v>
      </c>
      <c r="E39" s="46">
        <f>R44</f>
        <v>0</v>
      </c>
      <c r="F39" s="47">
        <f>Q44</f>
        <v>3</v>
      </c>
      <c r="G39" s="46">
        <f>R43</f>
        <v>1</v>
      </c>
      <c r="H39" s="47">
        <f>Q43</f>
        <v>3</v>
      </c>
      <c r="I39" s="46">
        <f>R47</f>
        <v>0</v>
      </c>
      <c r="J39" s="47">
        <f>Q47</f>
        <v>3</v>
      </c>
      <c r="K39" s="48"/>
      <c r="L39" s="49"/>
      <c r="M39" s="46"/>
      <c r="N39" s="47"/>
      <c r="O39" s="50">
        <f>IF(SUM(E39:N39)=0,"",COUNTIF(L36:L39,"3"))</f>
        <v>0</v>
      </c>
      <c r="P39" s="51">
        <f>IF(SUM(F39:O39)=0,"",COUNTIF(K36:K39,"3"))</f>
        <v>3</v>
      </c>
      <c r="Q39" s="52">
        <f>IF(SUM(E39:N40)=0,"",SUM(L36:L39))</f>
        <v>1</v>
      </c>
      <c r="R39" s="53">
        <f>IF(SUM(E39:N39)=0,"",SUM(K36:K39))</f>
        <v>9</v>
      </c>
      <c r="S39" s="277">
        <v>4</v>
      </c>
      <c r="T39" s="278"/>
      <c r="V39" s="34">
        <f>+W43+W44+W47</f>
        <v>53</v>
      </c>
      <c r="W39" s="35">
        <f>+V43+V44+V47</f>
        <v>103</v>
      </c>
      <c r="X39" s="36">
        <f>+V39-W39</f>
        <v>-50</v>
      </c>
    </row>
    <row r="40" spans="1:25" ht="16.5" outlineLevel="1" thickTop="1">
      <c r="A40" s="54"/>
      <c r="B40" s="175"/>
      <c r="C40" s="55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V40" s="59"/>
      <c r="W40" s="60" t="s">
        <v>30</v>
      </c>
      <c r="X40" s="61">
        <f>SUM(X36:X39)</f>
        <v>0</v>
      </c>
      <c r="Y40" s="60" t="str">
        <f>IF(X40=0,"OK","Virhe")</f>
        <v>OK</v>
      </c>
    </row>
    <row r="41" spans="1:24" ht="16.5" outlineLevel="1" thickBot="1">
      <c r="A41" s="62"/>
      <c r="B41" s="176"/>
      <c r="C41" s="63" t="s">
        <v>31</v>
      </c>
      <c r="D41" s="64"/>
      <c r="E41" s="64"/>
      <c r="F41" s="65"/>
      <c r="G41" s="279" t="s">
        <v>32</v>
      </c>
      <c r="H41" s="280"/>
      <c r="I41" s="281" t="s">
        <v>33</v>
      </c>
      <c r="J41" s="280"/>
      <c r="K41" s="281" t="s">
        <v>34</v>
      </c>
      <c r="L41" s="280"/>
      <c r="M41" s="281" t="s">
        <v>35</v>
      </c>
      <c r="N41" s="280"/>
      <c r="O41" s="281" t="s">
        <v>36</v>
      </c>
      <c r="P41" s="280"/>
      <c r="Q41" s="282" t="s">
        <v>37</v>
      </c>
      <c r="R41" s="283"/>
      <c r="T41" s="66"/>
      <c r="V41" s="67" t="s">
        <v>27</v>
      </c>
      <c r="W41" s="68"/>
      <c r="X41" s="22" t="s">
        <v>28</v>
      </c>
    </row>
    <row r="42" spans="1:35" ht="15.75" outlineLevel="1">
      <c r="A42" s="69" t="s">
        <v>38</v>
      </c>
      <c r="B42" s="177"/>
      <c r="C42" s="70" t="str">
        <f>IF(C36&gt;"",C36,"")</f>
        <v>Wiström Daniel</v>
      </c>
      <c r="D42" s="71" t="str">
        <f>IF(C38&gt;"",C38,"")</f>
        <v>Titievskij Maksim</v>
      </c>
      <c r="E42" s="56"/>
      <c r="F42" s="72"/>
      <c r="G42" s="284">
        <v>-7</v>
      </c>
      <c r="H42" s="285"/>
      <c r="I42" s="288" t="s">
        <v>178</v>
      </c>
      <c r="J42" s="287"/>
      <c r="K42" s="286">
        <v>3</v>
      </c>
      <c r="L42" s="287"/>
      <c r="M42" s="286">
        <v>3</v>
      </c>
      <c r="N42" s="287"/>
      <c r="O42" s="288">
        <v>-9</v>
      </c>
      <c r="P42" s="287"/>
      <c r="Q42" s="73">
        <f aca="true" t="shared" si="22" ref="Q42:Q47">IF(COUNT(G42:O42)=0,"",COUNTIF(G42:O42,"&gt;=0"))</f>
        <v>2</v>
      </c>
      <c r="R42" s="74">
        <f aca="true" t="shared" si="23" ref="R42:R47">IF(COUNT(G42:O42)=0,"",(IF(LEFT(G42,1)="-",1,0)+IF(LEFT(I42,1)="-",1,0)+IF(LEFT(K42,1)="-",1,0)+IF(LEFT(M42,1)="-",1,0)+IF(LEFT(O42,1)="-",1,0)))</f>
        <v>3</v>
      </c>
      <c r="S42" s="75"/>
      <c r="T42" s="76"/>
      <c r="V42" s="77">
        <f aca="true" t="shared" si="24" ref="V42:W47">+Z42+AB42+AD42+AF42+AH42</f>
        <v>38</v>
      </c>
      <c r="W42" s="78">
        <f t="shared" si="24"/>
        <v>39</v>
      </c>
      <c r="X42" s="79">
        <f aca="true" t="shared" si="25" ref="X42:X47">+V42-W42</f>
        <v>-1</v>
      </c>
      <c r="Z42" s="80">
        <f>IF(G42="",0,IF(LEFT(G42,1)="-",ABS(G42),(IF(G42&gt;9,G42+2,11))))</f>
        <v>7</v>
      </c>
      <c r="AA42" s="81">
        <f aca="true" t="shared" si="26" ref="AA42:AA47">IF(G42="",0,IF(LEFT(G42,1)="-",(IF(ABS(G42)&gt;9,(ABS(G42)+2),11)),G42))</f>
        <v>11</v>
      </c>
      <c r="AB42" s="80">
        <f>IF(I42="",0,IF(LEFT(I42,1)="-",ABS(I42),(IF(I42&gt;9,I42+2,11))))</f>
        <v>0</v>
      </c>
      <c r="AC42" s="81">
        <f aca="true" t="shared" si="27" ref="AC42:AC47">IF(I42="",0,IF(LEFT(I42,1)="-",(IF(ABS(I42)&gt;9,(ABS(I42)+2),11)),I42))</f>
        <v>11</v>
      </c>
      <c r="AD42" s="80">
        <f>IF(K42="",0,IF(LEFT(K42,1)="-",ABS(K42),(IF(K42&gt;9,K42+2,11))))</f>
        <v>11</v>
      </c>
      <c r="AE42" s="81">
        <f aca="true" t="shared" si="28" ref="AE42:AE47">IF(K42="",0,IF(LEFT(K42,1)="-",(IF(ABS(K42)&gt;9,(ABS(K42)+2),11)),K42))</f>
        <v>3</v>
      </c>
      <c r="AF42" s="80">
        <f>IF(M42="",0,IF(LEFT(M42,1)="-",ABS(M42),(IF(M42&gt;9,M42+2,11))))</f>
        <v>11</v>
      </c>
      <c r="AG42" s="81">
        <f aca="true" t="shared" si="29" ref="AG42:AG47">IF(M42="",0,IF(LEFT(M42,1)="-",(IF(ABS(M42)&gt;9,(ABS(M42)+2),11)),M42))</f>
        <v>3</v>
      </c>
      <c r="AH42" s="80">
        <f aca="true" t="shared" si="30" ref="AH42:AH47">IF(O42="",0,IF(LEFT(O42,1)="-",ABS(O42),(IF(O42&gt;9,O42+2,11))))</f>
        <v>9</v>
      </c>
      <c r="AI42" s="81">
        <f aca="true" t="shared" si="31" ref="AI42:AI47">IF(O42="",0,IF(LEFT(O42,1)="-",(IF(ABS(O42)&gt;9,(ABS(O42)+2),11)),O42))</f>
        <v>11</v>
      </c>
    </row>
    <row r="43" spans="1:35" ht="15.75" outlineLevel="1">
      <c r="A43" s="69" t="s">
        <v>39</v>
      </c>
      <c r="B43" s="177"/>
      <c r="C43" s="70" t="str">
        <f>IF(C37&gt;"",C37,"")</f>
        <v>Pihkala Arttu</v>
      </c>
      <c r="D43" s="82" t="str">
        <f>IF(C39&gt;"",C39,"")</f>
        <v>Rudsberg Kevin</v>
      </c>
      <c r="E43" s="83"/>
      <c r="F43" s="72"/>
      <c r="G43" s="289">
        <v>5</v>
      </c>
      <c r="H43" s="290"/>
      <c r="I43" s="289">
        <v>-4</v>
      </c>
      <c r="J43" s="290"/>
      <c r="K43" s="289">
        <v>8</v>
      </c>
      <c r="L43" s="290"/>
      <c r="M43" s="289">
        <v>6</v>
      </c>
      <c r="N43" s="290"/>
      <c r="O43" s="289"/>
      <c r="P43" s="290"/>
      <c r="Q43" s="73">
        <f t="shared" si="22"/>
        <v>3</v>
      </c>
      <c r="R43" s="74">
        <f t="shared" si="23"/>
        <v>1</v>
      </c>
      <c r="S43" s="84"/>
      <c r="T43" s="85"/>
      <c r="V43" s="77">
        <f t="shared" si="24"/>
        <v>37</v>
      </c>
      <c r="W43" s="78">
        <f t="shared" si="24"/>
        <v>30</v>
      </c>
      <c r="X43" s="79">
        <f t="shared" si="25"/>
        <v>7</v>
      </c>
      <c r="Z43" s="86">
        <f>IF(G43="",0,IF(LEFT(G43,1)="-",ABS(G43),(IF(G43&gt;9,G43+2,11))))</f>
        <v>11</v>
      </c>
      <c r="AA43" s="87">
        <f t="shared" si="26"/>
        <v>5</v>
      </c>
      <c r="AB43" s="86">
        <f>IF(I43="",0,IF(LEFT(I43,1)="-",ABS(I43),(IF(I43&gt;9,I43+2,11))))</f>
        <v>4</v>
      </c>
      <c r="AC43" s="87">
        <f t="shared" si="27"/>
        <v>11</v>
      </c>
      <c r="AD43" s="86">
        <f>IF(K43="",0,IF(LEFT(K43,1)="-",ABS(K43),(IF(K43&gt;9,K43+2,11))))</f>
        <v>11</v>
      </c>
      <c r="AE43" s="87">
        <f t="shared" si="28"/>
        <v>8</v>
      </c>
      <c r="AF43" s="86">
        <f>IF(M43="",0,IF(LEFT(M43,1)="-",ABS(M43),(IF(M43&gt;9,M43+2,11))))</f>
        <v>11</v>
      </c>
      <c r="AG43" s="87">
        <f t="shared" si="29"/>
        <v>6</v>
      </c>
      <c r="AH43" s="86">
        <f t="shared" si="30"/>
        <v>0</v>
      </c>
      <c r="AI43" s="87">
        <f t="shared" si="31"/>
        <v>0</v>
      </c>
    </row>
    <row r="44" spans="1:35" ht="16.5" outlineLevel="1" thickBot="1">
      <c r="A44" s="69" t="s">
        <v>40</v>
      </c>
      <c r="B44" s="177"/>
      <c r="C44" s="88" t="str">
        <f>IF(C36&gt;"",C36,"")</f>
        <v>Wiström Daniel</v>
      </c>
      <c r="D44" s="89" t="str">
        <f>IF(C39&gt;"",C39,"")</f>
        <v>Rudsberg Kevin</v>
      </c>
      <c r="E44" s="64"/>
      <c r="F44" s="65"/>
      <c r="G44" s="291">
        <v>2</v>
      </c>
      <c r="H44" s="292"/>
      <c r="I44" s="291">
        <v>7</v>
      </c>
      <c r="J44" s="292"/>
      <c r="K44" s="291">
        <v>4</v>
      </c>
      <c r="L44" s="292"/>
      <c r="M44" s="291"/>
      <c r="N44" s="292"/>
      <c r="O44" s="291"/>
      <c r="P44" s="292"/>
      <c r="Q44" s="73">
        <f t="shared" si="22"/>
        <v>3</v>
      </c>
      <c r="R44" s="74">
        <f t="shared" si="23"/>
        <v>0</v>
      </c>
      <c r="S44" s="84"/>
      <c r="T44" s="85"/>
      <c r="V44" s="77">
        <f t="shared" si="24"/>
        <v>33</v>
      </c>
      <c r="W44" s="78">
        <f t="shared" si="24"/>
        <v>13</v>
      </c>
      <c r="X44" s="79">
        <f t="shared" si="25"/>
        <v>20</v>
      </c>
      <c r="Z44" s="86">
        <f aca="true" t="shared" si="32" ref="Z44:AF47">IF(G44="",0,IF(LEFT(G44,1)="-",ABS(G44),(IF(G44&gt;9,G44+2,11))))</f>
        <v>11</v>
      </c>
      <c r="AA44" s="87">
        <f t="shared" si="26"/>
        <v>2</v>
      </c>
      <c r="AB44" s="86">
        <f t="shared" si="32"/>
        <v>11</v>
      </c>
      <c r="AC44" s="87">
        <f t="shared" si="27"/>
        <v>7</v>
      </c>
      <c r="AD44" s="86">
        <f t="shared" si="32"/>
        <v>11</v>
      </c>
      <c r="AE44" s="87">
        <f t="shared" si="28"/>
        <v>4</v>
      </c>
      <c r="AF44" s="86">
        <f t="shared" si="32"/>
        <v>0</v>
      </c>
      <c r="AG44" s="87">
        <f t="shared" si="29"/>
        <v>0</v>
      </c>
      <c r="AH44" s="86">
        <f t="shared" si="30"/>
        <v>0</v>
      </c>
      <c r="AI44" s="87">
        <f t="shared" si="31"/>
        <v>0</v>
      </c>
    </row>
    <row r="45" spans="1:35" ht="15.75" outlineLevel="1">
      <c r="A45" s="69" t="s">
        <v>41</v>
      </c>
      <c r="B45" s="177"/>
      <c r="C45" s="70" t="str">
        <f>IF(C37&gt;"",C37,"")</f>
        <v>Pihkala Arttu</v>
      </c>
      <c r="D45" s="82" t="str">
        <f>IF(C38&gt;"",C38,"")</f>
        <v>Titievskij Maksim</v>
      </c>
      <c r="E45" s="56"/>
      <c r="F45" s="72"/>
      <c r="G45" s="286">
        <v>8</v>
      </c>
      <c r="H45" s="287"/>
      <c r="I45" s="286">
        <v>-8</v>
      </c>
      <c r="J45" s="287"/>
      <c r="K45" s="286">
        <v>2</v>
      </c>
      <c r="L45" s="287"/>
      <c r="M45" s="286">
        <v>-7</v>
      </c>
      <c r="N45" s="287"/>
      <c r="O45" s="286">
        <v>7</v>
      </c>
      <c r="P45" s="287"/>
      <c r="Q45" s="73">
        <f t="shared" si="22"/>
        <v>3</v>
      </c>
      <c r="R45" s="74">
        <f t="shared" si="23"/>
        <v>2</v>
      </c>
      <c r="S45" s="84"/>
      <c r="T45" s="85"/>
      <c r="V45" s="77">
        <f t="shared" si="24"/>
        <v>48</v>
      </c>
      <c r="W45" s="78">
        <f t="shared" si="24"/>
        <v>39</v>
      </c>
      <c r="X45" s="79">
        <f t="shared" si="25"/>
        <v>9</v>
      </c>
      <c r="Z45" s="86">
        <f t="shared" si="32"/>
        <v>11</v>
      </c>
      <c r="AA45" s="87">
        <f t="shared" si="26"/>
        <v>8</v>
      </c>
      <c r="AB45" s="86">
        <f t="shared" si="32"/>
        <v>8</v>
      </c>
      <c r="AC45" s="87">
        <f t="shared" si="27"/>
        <v>11</v>
      </c>
      <c r="AD45" s="86">
        <f t="shared" si="32"/>
        <v>11</v>
      </c>
      <c r="AE45" s="87">
        <f t="shared" si="28"/>
        <v>2</v>
      </c>
      <c r="AF45" s="86">
        <f t="shared" si="32"/>
        <v>7</v>
      </c>
      <c r="AG45" s="87">
        <f t="shared" si="29"/>
        <v>11</v>
      </c>
      <c r="AH45" s="86">
        <f t="shared" si="30"/>
        <v>11</v>
      </c>
      <c r="AI45" s="87">
        <f t="shared" si="31"/>
        <v>7</v>
      </c>
    </row>
    <row r="46" spans="1:35" ht="15.75" outlineLevel="1">
      <c r="A46" s="69" t="s">
        <v>42</v>
      </c>
      <c r="B46" s="177"/>
      <c r="C46" s="70" t="str">
        <f>IF(C36&gt;"",C36,"")</f>
        <v>Wiström Daniel</v>
      </c>
      <c r="D46" s="82" t="str">
        <f>IF(C37&gt;"",C37,"")</f>
        <v>Pihkala Arttu</v>
      </c>
      <c r="E46" s="83"/>
      <c r="F46" s="72"/>
      <c r="G46" s="289">
        <v>-6</v>
      </c>
      <c r="H46" s="290"/>
      <c r="I46" s="289">
        <v>3</v>
      </c>
      <c r="J46" s="290"/>
      <c r="K46" s="293">
        <v>5</v>
      </c>
      <c r="L46" s="290"/>
      <c r="M46" s="289">
        <v>-8</v>
      </c>
      <c r="N46" s="290"/>
      <c r="O46" s="289">
        <v>7</v>
      </c>
      <c r="P46" s="290"/>
      <c r="Q46" s="73">
        <f t="shared" si="22"/>
        <v>3</v>
      </c>
      <c r="R46" s="74">
        <f t="shared" si="23"/>
        <v>2</v>
      </c>
      <c r="S46" s="84"/>
      <c r="T46" s="85"/>
      <c r="V46" s="77">
        <f t="shared" si="24"/>
        <v>47</v>
      </c>
      <c r="W46" s="78">
        <f t="shared" si="24"/>
        <v>37</v>
      </c>
      <c r="X46" s="79">
        <f t="shared" si="25"/>
        <v>10</v>
      </c>
      <c r="Z46" s="86">
        <f t="shared" si="32"/>
        <v>6</v>
      </c>
      <c r="AA46" s="87">
        <f t="shared" si="26"/>
        <v>11</v>
      </c>
      <c r="AB46" s="86">
        <f t="shared" si="32"/>
        <v>11</v>
      </c>
      <c r="AC46" s="87">
        <f t="shared" si="27"/>
        <v>3</v>
      </c>
      <c r="AD46" s="86">
        <f t="shared" si="32"/>
        <v>11</v>
      </c>
      <c r="AE46" s="87">
        <f t="shared" si="28"/>
        <v>5</v>
      </c>
      <c r="AF46" s="86">
        <f t="shared" si="32"/>
        <v>8</v>
      </c>
      <c r="AG46" s="87">
        <f t="shared" si="29"/>
        <v>11</v>
      </c>
      <c r="AH46" s="86">
        <f t="shared" si="30"/>
        <v>11</v>
      </c>
      <c r="AI46" s="87">
        <f t="shared" si="31"/>
        <v>7</v>
      </c>
    </row>
    <row r="47" spans="1:35" ht="16.5" outlineLevel="1" thickBot="1">
      <c r="A47" s="90" t="s">
        <v>43</v>
      </c>
      <c r="B47" s="178"/>
      <c r="C47" s="91" t="str">
        <f>IF(C38&gt;"",C38,"")</f>
        <v>Titievskij Maksim</v>
      </c>
      <c r="D47" s="92" t="str">
        <f>IF(C39&gt;"",C39,"")</f>
        <v>Rudsberg Kevin</v>
      </c>
      <c r="E47" s="93"/>
      <c r="F47" s="94"/>
      <c r="G47" s="294">
        <v>1</v>
      </c>
      <c r="H47" s="295"/>
      <c r="I47" s="294">
        <v>2</v>
      </c>
      <c r="J47" s="295"/>
      <c r="K47" s="294">
        <v>7</v>
      </c>
      <c r="L47" s="295"/>
      <c r="M47" s="294"/>
      <c r="N47" s="295"/>
      <c r="O47" s="294"/>
      <c r="P47" s="295"/>
      <c r="Q47" s="95">
        <f t="shared" si="22"/>
        <v>3</v>
      </c>
      <c r="R47" s="96">
        <f t="shared" si="23"/>
        <v>0</v>
      </c>
      <c r="S47" s="97"/>
      <c r="T47" s="98"/>
      <c r="V47" s="77">
        <f t="shared" si="24"/>
        <v>33</v>
      </c>
      <c r="W47" s="78">
        <f t="shared" si="24"/>
        <v>10</v>
      </c>
      <c r="X47" s="79">
        <f t="shared" si="25"/>
        <v>23</v>
      </c>
      <c r="Z47" s="99">
        <f t="shared" si="32"/>
        <v>11</v>
      </c>
      <c r="AA47" s="100">
        <f t="shared" si="26"/>
        <v>1</v>
      </c>
      <c r="AB47" s="99">
        <f t="shared" si="32"/>
        <v>11</v>
      </c>
      <c r="AC47" s="100">
        <f t="shared" si="27"/>
        <v>2</v>
      </c>
      <c r="AD47" s="99">
        <f t="shared" si="32"/>
        <v>11</v>
      </c>
      <c r="AE47" s="100">
        <f t="shared" si="28"/>
        <v>7</v>
      </c>
      <c r="AF47" s="99">
        <f t="shared" si="32"/>
        <v>0</v>
      </c>
      <c r="AG47" s="100">
        <f t="shared" si="29"/>
        <v>0</v>
      </c>
      <c r="AH47" s="99">
        <f t="shared" si="30"/>
        <v>0</v>
      </c>
      <c r="AI47" s="100">
        <f t="shared" si="31"/>
        <v>0</v>
      </c>
    </row>
    <row r="48" ht="15.75" thickTop="1"/>
  </sheetData>
  <sheetProtection/>
  <mergeCells count="159"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4:H44"/>
    <mergeCell ref="I44:J44"/>
    <mergeCell ref="K44:L44"/>
    <mergeCell ref="M44:N44"/>
    <mergeCell ref="O44:P44"/>
    <mergeCell ref="G45:H45"/>
    <mergeCell ref="I45:J45"/>
    <mergeCell ref="K45:L45"/>
    <mergeCell ref="M45:N45"/>
    <mergeCell ref="O45:P45"/>
    <mergeCell ref="G42:H42"/>
    <mergeCell ref="I42:J42"/>
    <mergeCell ref="K42:L42"/>
    <mergeCell ref="M42:N42"/>
    <mergeCell ref="O42:P42"/>
    <mergeCell ref="G43:H43"/>
    <mergeCell ref="I43:J43"/>
    <mergeCell ref="K43:L43"/>
    <mergeCell ref="M43:N43"/>
    <mergeCell ref="O43:P43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E35:F35"/>
    <mergeCell ref="G35:H35"/>
    <mergeCell ref="I35:J35"/>
    <mergeCell ref="K35:L35"/>
    <mergeCell ref="M35:N35"/>
    <mergeCell ref="S35:T35"/>
    <mergeCell ref="K33:N33"/>
    <mergeCell ref="O33:Q33"/>
    <mergeCell ref="R33:T33"/>
    <mergeCell ref="E34:G34"/>
    <mergeCell ref="H34:J34"/>
    <mergeCell ref="K34:N34"/>
    <mergeCell ref="R34:T34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E19:F19"/>
    <mergeCell ref="G19:H19"/>
    <mergeCell ref="I19:J19"/>
    <mergeCell ref="K19:L19"/>
    <mergeCell ref="M19:N19"/>
    <mergeCell ref="S19:T19"/>
    <mergeCell ref="K17:N17"/>
    <mergeCell ref="O17:Q17"/>
    <mergeCell ref="R17:T17"/>
    <mergeCell ref="E18:G18"/>
    <mergeCell ref="H18:J18"/>
    <mergeCell ref="K18:N18"/>
    <mergeCell ref="R18:T18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E3:F3"/>
    <mergeCell ref="G3:H3"/>
    <mergeCell ref="I3:J3"/>
    <mergeCell ref="K3:L3"/>
    <mergeCell ref="M3:N3"/>
    <mergeCell ref="S3:T3"/>
    <mergeCell ref="K1:N1"/>
    <mergeCell ref="O1:Q1"/>
    <mergeCell ref="R1:T1"/>
    <mergeCell ref="E2:G2"/>
    <mergeCell ref="H2:J2"/>
    <mergeCell ref="K2:N2"/>
    <mergeCell ref="R2: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&amp;LARF Junior Cup 2013&amp;CMejlans Bollförening r.f.&amp;R&amp;A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Måns Holmberg</dc:creator>
  <cp:keywords/>
  <dc:description/>
  <cp:lastModifiedBy>Måns Holmberg</cp:lastModifiedBy>
  <cp:lastPrinted>2013-10-25T12:50:19Z</cp:lastPrinted>
  <dcterms:created xsi:type="dcterms:W3CDTF">2013-10-22T21:55:49Z</dcterms:created>
  <dcterms:modified xsi:type="dcterms:W3CDTF">2013-10-27T17:51:31Z</dcterms:modified>
  <cp:category/>
  <cp:version/>
  <cp:contentType/>
  <cp:contentStatus/>
</cp:coreProperties>
</file>